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tabRatio="777" activeTab="3"/>
  </bookViews>
  <sheets>
    <sheet name="OPĆI DIO-2020" sheetId="1" r:id="rId1"/>
    <sheet name="FP PiP 1-2020" sheetId="2" r:id="rId2"/>
    <sheet name="FP PiP 2-2021-22" sheetId="3" r:id="rId3"/>
    <sheet name="FP Ril-2020-21-22" sheetId="4" r:id="rId4"/>
  </sheets>
  <definedNames>
    <definedName name="_xlnm.Print_Titles" localSheetId="3">'FP Ril-2020-21-22'!$4:$5</definedName>
    <definedName name="_xlnm.Print_Area" localSheetId="1">'FP PiP 1-2020'!$A$1:$I$32</definedName>
  </definedNames>
  <calcPr fullCalcOnLoad="1"/>
</workbook>
</file>

<file path=xl/comments4.xml><?xml version="1.0" encoding="utf-8"?>
<comments xmlns="http://schemas.openxmlformats.org/spreadsheetml/2006/main">
  <authors>
    <author>OŠ Zadarski otoci</author>
  </authors>
  <commentList>
    <comment ref="G25" authorId="0">
      <text>
        <r>
          <rPr>
            <b/>
            <sz val="9"/>
            <rFont val="Segoe UI"/>
            <family val="0"/>
          </rPr>
          <t>OŠ Zadarski otoci:</t>
        </r>
        <r>
          <rPr>
            <sz val="9"/>
            <rFont val="Segoe UI"/>
            <family val="0"/>
          </rPr>
          <t xml:space="preserve">
Projekt prehrane 5,47+Shema školskog voća i mlijeka</t>
        </r>
      </text>
    </comment>
    <comment ref="G39" authorId="0">
      <text>
        <r>
          <rPr>
            <b/>
            <sz val="9"/>
            <rFont val="Segoe UI"/>
            <family val="0"/>
          </rPr>
          <t>OŠ Zadarski otoci:</t>
        </r>
        <r>
          <rPr>
            <sz val="9"/>
            <rFont val="Segoe UI"/>
            <family val="0"/>
          </rPr>
          <t xml:space="preserve">
Doprinosi za MIO SOR</t>
        </r>
      </text>
    </comment>
    <comment ref="G40" authorId="0">
      <text>
        <r>
          <rPr>
            <b/>
            <sz val="9"/>
            <rFont val="Segoe UI"/>
            <family val="0"/>
          </rPr>
          <t>OŠ Zadarski otoci:</t>
        </r>
        <r>
          <rPr>
            <sz val="9"/>
            <rFont val="Segoe UI"/>
            <family val="0"/>
          </rPr>
          <t xml:space="preserve">
Županijsko natjecanje </t>
        </r>
      </text>
    </comment>
    <comment ref="G44" authorId="0">
      <text>
        <r>
          <rPr>
            <b/>
            <sz val="9"/>
            <rFont val="Segoe UI"/>
            <family val="0"/>
          </rPr>
          <t>OŠ Zadarski otoci:</t>
        </r>
        <r>
          <rPr>
            <sz val="9"/>
            <rFont val="Segoe UI"/>
            <family val="0"/>
          </rPr>
          <t xml:space="preserve">
Naknada za nezapošljavanje invalida</t>
        </r>
      </text>
    </comment>
    <comment ref="G30" authorId="0">
      <text>
        <r>
          <rPr>
            <b/>
            <sz val="9"/>
            <rFont val="Segoe UI"/>
            <family val="0"/>
          </rPr>
          <t>OŠ Zadarski otoci:</t>
        </r>
        <r>
          <rPr>
            <sz val="9"/>
            <rFont val="Segoe UI"/>
            <family val="0"/>
          </rPr>
          <t xml:space="preserve">
Prijevoz učenika s poteškoćama</t>
        </r>
      </text>
    </comment>
  </commentList>
</comments>
</file>

<file path=xl/sharedStrings.xml><?xml version="1.0" encoding="utf-8"?>
<sst xmlns="http://schemas.openxmlformats.org/spreadsheetml/2006/main" count="165" uniqueCount="133">
  <si>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</si>
  <si>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</si>
  <si>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</si>
  <si>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</si>
  <si>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</si>
  <si>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</si>
  <si>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</si>
  <si>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</si>
  <si>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Donacije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</si>
  <si>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</si>
  <si>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</si>
  <si>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</si>
  <si>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</si>
  <si>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</si>
  <si>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</si>
  <si>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Obrazac JLP(R)S FP-RiI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</si>
  <si>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</si>
  <si>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</si>
  <si>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</si>
  <si>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</si>
  <si>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</si>
  <si>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6711-GRAD ZADAR</t>
  </si>
  <si>
    <t>6712-GRAD ZADAR</t>
  </si>
  <si>
    <t>RASHODI ZA ZAPOSLENE</t>
  </si>
  <si>
    <t>PLAĆE (BRUTO)</t>
  </si>
  <si>
    <t>Plaće za redovan rad</t>
  </si>
  <si>
    <t>Ostali rashodi za zaposlene</t>
  </si>
  <si>
    <t>Doprin.za zdrav.osiguranje</t>
  </si>
  <si>
    <t>MATERIJALNI RASHODI</t>
  </si>
  <si>
    <t>Službena putovanja</t>
  </si>
  <si>
    <t>Naknade za prijevoz</t>
  </si>
  <si>
    <t>Struč.usavršav.zaposlen.</t>
  </si>
  <si>
    <t>Ostale nakn.trošk.zaposl.</t>
  </si>
  <si>
    <t>Uredski mater.i ost.mat.rash.</t>
  </si>
  <si>
    <t>Energija</t>
  </si>
  <si>
    <t>Mat.i dij.za tek.i invest.održ.</t>
  </si>
  <si>
    <t>Sitni inventar i auto gume</t>
  </si>
  <si>
    <t>Služ.rad.i zašt.odj.i obuća</t>
  </si>
  <si>
    <t>Usluge telefona,pošte i prijev.</t>
  </si>
  <si>
    <t>Usl.tekuć.i invest.održavanja</t>
  </si>
  <si>
    <t>Usl.promidžbe i informir.</t>
  </si>
  <si>
    <t>Komunalne usluge</t>
  </si>
  <si>
    <t>Zakupnine i najamnine</t>
  </si>
  <si>
    <t>Zdravstvene usluge</t>
  </si>
  <si>
    <t>Intelektual.i osob.usluge</t>
  </si>
  <si>
    <t>Računalne usluge</t>
  </si>
  <si>
    <t>Ostale usluge</t>
  </si>
  <si>
    <t>Nakn.trošk,osob.izv.rad.odn.</t>
  </si>
  <si>
    <t>Nakn.članov.povjerenst.</t>
  </si>
  <si>
    <t>Premije osiguranja</t>
  </si>
  <si>
    <t>Reprezentacija</t>
  </si>
  <si>
    <t>Članarine</t>
  </si>
  <si>
    <t>Pristojbe i naknade</t>
  </si>
  <si>
    <t>Ostali nespom.rash.poslov.</t>
  </si>
  <si>
    <t>FINANCIJSKI RASHODI</t>
  </si>
  <si>
    <t>Bankar.usl.i usl.plat.prometa</t>
  </si>
  <si>
    <t>Zatezne kamate</t>
  </si>
  <si>
    <t>RASH.ZA NAB.DUGOT.IM.</t>
  </si>
  <si>
    <t>Uredska oprema i namještaj</t>
  </si>
  <si>
    <t>Dodat.ulag.na građev.objekt.</t>
  </si>
  <si>
    <t>Knjige u knjižnici</t>
  </si>
  <si>
    <t>Uređaji, strojevi i oprema za ostale namjene</t>
  </si>
  <si>
    <t>Oprema za održavanje i zaštitu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</si>
  <si>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</si>
  <si>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</si>
  <si>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</si>
  <si>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</si>
  <si>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</si>
  <si>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</si>
  <si>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</si>
  <si>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</si>
  <si>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</si>
  <si>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</si>
  <si>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</si>
  <si>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</si>
  <si>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Prihodi od prodaje nefinancijjske imovine i naknade šteta s osnova osiguranja</t>
  </si>
  <si>
    <t>Namjenski primici od zaduživanja</t>
  </si>
  <si>
    <t>Prihodi od prodaje nefinancijske imovine i nadoknade šteta s osnova osiguranja</t>
  </si>
  <si>
    <t>Prihodi od nefinancijske imovine i nadoknade šteta s osnova osiguranja</t>
  </si>
  <si>
    <t>Komunikacijska oprema</t>
  </si>
  <si>
    <t>Sportska i glazbena oprema</t>
  </si>
  <si>
    <t>DODATNA ULAGANJA</t>
  </si>
  <si>
    <t>6413 - PRIPIS KAMATE</t>
  </si>
  <si>
    <t>6631-HŠŠS NATJECANJA</t>
  </si>
  <si>
    <t>Negativne teč. razlike</t>
  </si>
  <si>
    <t xml:space="preserve">Naziv </t>
  </si>
  <si>
    <t>RASHODI POSLOVANJA</t>
  </si>
  <si>
    <t>6361-MZOŠ - plaće, naknade</t>
  </si>
  <si>
    <t>6361-MZOŠ - projekti, mentorstva, ostalo</t>
  </si>
  <si>
    <t>6361-AGENC.ZA ODG.I OBRAZ.</t>
  </si>
  <si>
    <t>6361-ZD ŽUPANIJA NATJECANJA</t>
  </si>
  <si>
    <t>Opći prihodi i primici GRAD ZADAR</t>
  </si>
  <si>
    <t>Dodat.ulag.na postr. i opremi</t>
  </si>
  <si>
    <t>VIŠAK/MANJAK IZ PRETHODNE(IH) GODINE KOJI ĆE SE POKRITI/RASPOREDITI</t>
  </si>
  <si>
    <t>UKUPAN DONOS VIŠKA/MANJKA IZ PRETHODNE(IH) GODINA*</t>
  </si>
  <si>
    <t>*Napomena: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</si>
  <si>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PRIHODA I PRIMITAKA</t>
  </si>
  <si>
    <t>2020.</t>
  </si>
  <si>
    <t>PLAN RASHODA I IZDATAKA</t>
  </si>
  <si>
    <t>6361-MZO - plaće, naknade</t>
  </si>
  <si>
    <t>Prijedlog plana za 2020.</t>
  </si>
  <si>
    <t>Projekcija plana
za 2021.</t>
  </si>
  <si>
    <t>Projekcija plana 
za 2022.</t>
  </si>
  <si>
    <t>Ukupno prihodi i primici za 2020.</t>
  </si>
  <si>
    <t>Ukupno prihodi i primici za 2021. i 2022.</t>
  </si>
  <si>
    <t>PLAN PRIHODA I PRIMITAKA 2021. i  2022.</t>
  </si>
  <si>
    <t>2021.</t>
  </si>
  <si>
    <t>2022.</t>
  </si>
  <si>
    <t>Korisnik proračuna              OSNOVNA ŠKOLA ZADARSKI OTOCI-ZADAR</t>
  </si>
  <si>
    <t>(proračunski/izvanproračunski)       ZADAR,TRG DAMIRA TOMLJANOVIĆA GAVRANA 2</t>
  </si>
  <si>
    <t>Materijal i sirovine</t>
  </si>
  <si>
    <t>PROJEKCIJA PLANA ZA
2021.</t>
  </si>
  <si>
    <t>PROJEKCIJA PLANA ZA
2022.</t>
  </si>
  <si>
    <t>6615-NAJAM šk.dvorane</t>
  </si>
  <si>
    <t>6526-UPL.UČEN.ZA osiguranje, autobus</t>
  </si>
  <si>
    <t>6393-Tek.prijenosi Projekt prehrane</t>
  </si>
  <si>
    <t>6712-GRAD ZADAR nef.imovina</t>
  </si>
  <si>
    <t>6393-Tek.prijenosi PUN EU</t>
  </si>
  <si>
    <t>6393-SHEMA šk. Voća i mlijeka</t>
  </si>
  <si>
    <t>6526-UPL.UČEN.Za osiguranje, autobus</t>
  </si>
  <si>
    <t>6393 šk.shema voća i mlijeka</t>
  </si>
  <si>
    <t>6393-projekt prehrane</t>
  </si>
  <si>
    <t>6393-pun EU</t>
  </si>
  <si>
    <t>6341-HZZ SOR</t>
  </si>
  <si>
    <t>6361-MZO - projekti, mentorstva, ostalo (preko Grada)</t>
  </si>
  <si>
    <t>6615-NAJAM ŠKOLSKE DVORANE I KUHINJE</t>
  </si>
  <si>
    <t>6831-OSTALI PRIHODI MANDATNI POSLOVI</t>
  </si>
  <si>
    <t>Naknade građanima i kućanstvima</t>
  </si>
  <si>
    <t>6362-MZOŠ UDŽBENICI</t>
  </si>
  <si>
    <t>6831 Ostali prihodi</t>
  </si>
  <si>
    <t>6362-MZO ŠKOLSKI UDŽBENICI</t>
  </si>
  <si>
    <t>PRIJEDLOG FINANCIJSKOG PLANA OŠ ZADARSKI OTCI-ZADAR ZA 2020. I                                                                                                                                                PROJEKCIJA PLANA ZA  2021. I 2022. GODINU</t>
  </si>
  <si>
    <t>PRIJEDLOG PLANA ZA 2020.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</si>
</sst>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#,##0.00\ &quot;kn&quot;"/>
    <numFmt numFmtId="166" formatCode="#,##0.00\ _k_n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/>
      <right/>
      <top/>
      <bottom style="thin"/>
    </border>
    <border>
      <left/>
      <right/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1" borderId="14" xfId="0" applyFont="1" applyFill="1" applyBorder="1" applyAlignment="1">
      <alignment horizontal="center"/>
    </xf>
    <xf numFmtId="0" fontId="6" fillId="1" borderId="15" xfId="0" applyFont="1" applyFill="1" applyBorder="1" applyAlignment="1">
      <alignment horizontal="right" vertical="center" wrapText="1"/>
    </xf>
    <xf numFmtId="0" fontId="6" fillId="1" borderId="16" xfId="0" applyFont="1" applyFill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 horizontal="right"/>
    </xf>
    <xf numFmtId="0" fontId="4" fillId="1" borderId="14" xfId="0" applyFont="1" applyFill="1" applyBorder="1" applyAlignment="1">
      <alignment horizontal="center"/>
    </xf>
    <xf numFmtId="0" fontId="4" fillId="1" borderId="15" xfId="0" applyFont="1" applyFill="1" applyBorder="1" applyAlignment="1">
      <alignment horizontal="right" vertical="center" wrapText="1"/>
    </xf>
    <xf numFmtId="0" fontId="4" fillId="1" borderId="16" xfId="0" applyFont="1" applyFill="1" applyBorder="1" applyAlignment="1">
      <alignment horizontal="left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Alignment="1" quotePrefix="1">
      <alignment/>
    </xf>
    <xf numFmtId="0" fontId="2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 quotePrefix="1">
      <alignment horizontal="left"/>
    </xf>
    <xf numFmtId="0" fontId="6" fillId="0" borderId="25" xfId="0" applyNumberFormat="1" applyFont="1" applyBorder="1" applyAlignment="1" quotePrefix="1">
      <alignment horizontal="left" vertical="center"/>
    </xf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/>
    </xf>
    <xf numFmtId="3" fontId="7" fillId="0" borderId="26" xfId="0" applyNumberFormat="1" applyFont="1" applyBorder="1" applyAlignment="1">
      <alignment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wrapText="1"/>
    </xf>
    <xf numFmtId="3" fontId="11" fillId="0" borderId="0" xfId="0" applyNumberFormat="1" applyFont="1" applyFill="1" applyBorder="1" applyAlignment="1" quotePrefix="1">
      <alignment horizontal="left"/>
    </xf>
    <xf numFmtId="0" fontId="6" fillId="0" borderId="2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 wrapText="1"/>
    </xf>
    <xf numFmtId="0" fontId="6" fillId="0" borderId="25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 quotePrefix="1">
      <alignment horizontal="center" wrapText="1"/>
    </xf>
    <xf numFmtId="0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2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0" fontId="7" fillId="0" borderId="28" xfId="0" applyNumberFormat="1" applyFont="1" applyBorder="1" applyAlignment="1">
      <alignment horizontal="left" vertical="center"/>
    </xf>
    <xf numFmtId="0" fontId="7" fillId="0" borderId="28" xfId="0" applyNumberFormat="1" applyFont="1" applyBorder="1" applyAlignment="1" quotePrefix="1">
      <alignment horizontal="left" vertical="center"/>
    </xf>
    <xf numFmtId="0" fontId="6" fillId="0" borderId="28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vertical="center"/>
    </xf>
    <xf numFmtId="0" fontId="6" fillId="0" borderId="28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25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3" fontId="6" fillId="0" borderId="25" xfId="0" applyNumberFormat="1" applyFont="1" applyBorder="1" applyAlignment="1" quotePrefix="1">
      <alignment horizontal="center" vertical="center"/>
    </xf>
    <xf numFmtId="3" fontId="6" fillId="0" borderId="25" xfId="0" applyNumberFormat="1" applyFont="1" applyBorder="1" applyAlignment="1" quotePrefix="1">
      <alignment horizontal="left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6" fillId="0" borderId="28" xfId="0" applyNumberFormat="1" applyFont="1" applyBorder="1" applyAlignment="1">
      <alignment horizontal="left" vertical="center"/>
    </xf>
    <xf numFmtId="0" fontId="7" fillId="0" borderId="28" xfId="0" applyNumberFormat="1" applyFont="1" applyBorder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/>
      <protection/>
    </xf>
    <xf numFmtId="0" fontId="5" fillId="0" borderId="30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0" xfId="0" applyNumberFormat="1" applyBorder="1" applyAlignment="1">
      <alignment/>
    </xf>
    <xf numFmtId="3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3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3" fontId="18" fillId="0" borderId="27" xfId="0" applyNumberFormat="1" applyFont="1" applyBorder="1" applyAlignment="1" quotePrefix="1">
      <alignment horizontal="left"/>
    </xf>
    <xf numFmtId="0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 quotePrefix="1">
      <alignment horizont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16" fillId="2" borderId="10" xfId="0" applyNumberFormat="1" applyFont="1" applyFill="1" applyBorder="1" applyAlignment="1" applyProtection="1">
      <alignment horizontal="center" wrapText="1"/>
      <protection/>
    </xf>
    <xf numFmtId="3" fontId="16" fillId="2" borderId="10" xfId="0" applyNumberFormat="1" applyFont="1" applyFill="1" applyBorder="1" applyAlignment="1" applyProtection="1">
      <alignment horizontal="right" wrapText="1"/>
      <protection/>
    </xf>
    <xf numFmtId="0" fontId="17" fillId="2" borderId="24" xfId="0" applyNumberFormat="1" applyFont="1" applyFill="1" applyBorder="1" applyAlignment="1" applyProtection="1">
      <alignment horizontal="center" wrapText="1"/>
      <protection/>
    </xf>
    <xf numFmtId="0" fontId="17" fillId="2" borderId="10" xfId="0" applyNumberFormat="1" applyFont="1" applyFill="1" applyBorder="1" applyAlignment="1" applyProtection="1">
      <alignment horizontal="center" vertical="center" wrapText="1"/>
      <protection/>
    </xf>
    <xf numFmtId="3" fontId="16" fillId="2" borderId="10" xfId="0" applyNumberFormat="1" applyFont="1" applyFill="1" applyBorder="1" applyAlignment="1">
      <alignment horizontal="right"/>
    </xf>
    <xf numFmtId="3" fontId="65" fillId="0" borderId="34" xfId="0" applyNumberFormat="1" applyFont="1" applyBorder="1" applyAlignment="1">
      <alignment horizontal="right" vertical="center"/>
    </xf>
    <xf numFmtId="3" fontId="65" fillId="0" borderId="10" xfId="0" applyNumberFormat="1" applyFont="1" applyBorder="1" applyAlignment="1">
      <alignment horizontal="right" vertical="center" wrapText="1"/>
    </xf>
    <xf numFmtId="0" fontId="66" fillId="0" borderId="0" xfId="0" applyFont="1" applyAlignment="1">
      <alignment horizontal="center" wrapText="1"/>
    </xf>
    <xf numFmtId="3" fontId="66" fillId="0" borderId="0" xfId="0" applyNumberFormat="1" applyFont="1" applyAlignment="1">
      <alignment/>
    </xf>
    <xf numFmtId="3" fontId="67" fillId="0" borderId="0" xfId="0" applyNumberFormat="1" applyFont="1" applyFill="1" applyBorder="1" applyAlignment="1" quotePrefix="1">
      <alignment horizontal="left"/>
    </xf>
    <xf numFmtId="0" fontId="68" fillId="0" borderId="27" xfId="0" applyNumberFormat="1" applyFont="1" applyBorder="1" applyAlignment="1">
      <alignment horizontal="center" wrapText="1"/>
    </xf>
    <xf numFmtId="0" fontId="68" fillId="0" borderId="27" xfId="0" applyNumberFormat="1" applyFont="1" applyBorder="1" applyAlignment="1">
      <alignment horizontal="center"/>
    </xf>
    <xf numFmtId="3" fontId="68" fillId="0" borderId="25" xfId="0" applyNumberFormat="1" applyFont="1" applyBorder="1" applyAlignment="1">
      <alignment horizontal="center" vertical="center" wrapText="1"/>
    </xf>
    <xf numFmtId="3" fontId="68" fillId="0" borderId="0" xfId="0" applyNumberFormat="1" applyFont="1" applyBorder="1" applyAlignment="1">
      <alignment horizontal="center" vertical="center" wrapText="1"/>
    </xf>
    <xf numFmtId="3" fontId="68" fillId="0" borderId="0" xfId="0" applyNumberFormat="1" applyFont="1" applyAlignment="1">
      <alignment vertical="center"/>
    </xf>
    <xf numFmtId="3" fontId="66" fillId="0" borderId="28" xfId="0" applyNumberFormat="1" applyFont="1" applyBorder="1" applyAlignment="1">
      <alignment vertical="center"/>
    </xf>
    <xf numFmtId="3" fontId="68" fillId="0" borderId="28" xfId="0" applyNumberFormat="1" applyFont="1" applyBorder="1" applyAlignment="1">
      <alignment vertical="center"/>
    </xf>
    <xf numFmtId="3" fontId="66" fillId="0" borderId="0" xfId="0" applyNumberFormat="1" applyFont="1" applyAlignment="1">
      <alignment vertical="center"/>
    </xf>
    <xf numFmtId="3" fontId="68" fillId="0" borderId="25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68" fillId="0" borderId="0" xfId="0" applyFont="1" applyAlignment="1">
      <alignment/>
    </xf>
    <xf numFmtId="0" fontId="68" fillId="0" borderId="0" xfId="0" applyNumberFormat="1" applyFont="1" applyBorder="1" applyAlignment="1">
      <alignment horizontal="center"/>
    </xf>
    <xf numFmtId="0" fontId="68" fillId="0" borderId="20" xfId="0" applyNumberFormat="1" applyFont="1" applyBorder="1" applyAlignment="1">
      <alignment horizontal="center"/>
    </xf>
    <xf numFmtId="3" fontId="68" fillId="0" borderId="25" xfId="0" applyNumberFormat="1" applyFont="1" applyFill="1" applyBorder="1" applyAlignment="1">
      <alignment horizontal="center" vertical="center" wrapText="1"/>
    </xf>
    <xf numFmtId="3" fontId="68" fillId="0" borderId="0" xfId="0" applyNumberFormat="1" applyFont="1" applyFill="1" applyBorder="1" applyAlignment="1">
      <alignment horizontal="center" vertical="center" wrapText="1"/>
    </xf>
    <xf numFmtId="3" fontId="17" fillId="2" borderId="24" xfId="0" applyNumberFormat="1" applyFont="1" applyFill="1" applyBorder="1" applyAlignment="1">
      <alignment horizontal="center"/>
    </xf>
    <xf numFmtId="3" fontId="17" fillId="2" borderId="10" xfId="0" applyNumberFormat="1" applyFont="1" applyFill="1" applyBorder="1" applyAlignment="1" applyProtection="1">
      <alignment horizontal="center" wrapText="1"/>
      <protection/>
    </xf>
    <xf numFmtId="3" fontId="66" fillId="0" borderId="26" xfId="0" applyNumberFormat="1" applyFont="1" applyBorder="1" applyAlignment="1">
      <alignment wrapText="1"/>
    </xf>
    <xf numFmtId="3" fontId="66" fillId="0" borderId="0" xfId="0" applyNumberFormat="1" applyFont="1" applyAlignment="1">
      <alignment wrapText="1"/>
    </xf>
    <xf numFmtId="3" fontId="67" fillId="0" borderId="0" xfId="0" applyNumberFormat="1" applyFont="1" applyFill="1" applyBorder="1" applyAlignment="1" quotePrefix="1">
      <alignment horizontal="left" wrapText="1"/>
    </xf>
    <xf numFmtId="3" fontId="65" fillId="0" borderId="10" xfId="0" applyNumberFormat="1" applyFont="1" applyBorder="1" applyAlignment="1">
      <alignment horizontal="right"/>
    </xf>
    <xf numFmtId="0" fontId="0" fillId="0" borderId="36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28" xfId="0" applyNumberFormat="1" applyFont="1" applyBorder="1" applyAlignment="1">
      <alignment vertical="center" wrapText="1"/>
    </xf>
    <xf numFmtId="0" fontId="0" fillId="0" borderId="20" xfId="0" applyFont="1" applyBorder="1" applyAlignment="1">
      <alignment wrapText="1"/>
    </xf>
    <xf numFmtId="0" fontId="0" fillId="0" borderId="38" xfId="0" applyFont="1" applyBorder="1" applyAlignment="1">
      <alignment/>
    </xf>
    <xf numFmtId="0" fontId="0" fillId="0" borderId="10" xfId="0" applyNumberFormat="1" applyBorder="1" applyAlignment="1">
      <alignment/>
    </xf>
    <xf numFmtId="0" fontId="4" fillId="0" borderId="24" xfId="0" applyFont="1" applyBorder="1" applyAlignment="1" quotePrefix="1">
      <alignment horizontal="left"/>
    </xf>
    <xf numFmtId="0" fontId="0" fillId="0" borderId="25" xfId="0" applyNumberFormat="1" applyFont="1" applyFill="1" applyBorder="1" applyAlignment="1" applyProtection="1">
      <alignment/>
      <protection/>
    </xf>
    <xf numFmtId="0" fontId="18" fillId="2" borderId="24" xfId="0" applyFont="1" applyFill="1" applyBorder="1" applyAlignment="1">
      <alignment horizontal="left"/>
    </xf>
    <xf numFmtId="0" fontId="18" fillId="2" borderId="25" xfId="0" applyFont="1" applyFill="1" applyBorder="1" applyAlignment="1">
      <alignment horizontal="left"/>
    </xf>
    <xf numFmtId="0" fontId="18" fillId="2" borderId="20" xfId="0" applyFont="1" applyFill="1" applyBorder="1" applyAlignment="1">
      <alignment horizontal="left"/>
    </xf>
    <xf numFmtId="0" fontId="4" fillId="0" borderId="24" xfId="0" applyNumberFormat="1" applyFont="1" applyFill="1" applyBorder="1" applyAlignment="1" applyProtection="1" quotePrefix="1">
      <alignment horizontal="left" wrapText="1"/>
      <protection/>
    </xf>
    <xf numFmtId="0" fontId="5" fillId="0" borderId="25" xfId="0" applyNumberFormat="1" applyFont="1" applyFill="1" applyBorder="1" applyAlignment="1" applyProtection="1">
      <alignment wrapText="1"/>
      <protection/>
    </xf>
    <xf numFmtId="0" fontId="0" fillId="0" borderId="25" xfId="0" applyNumberFormat="1" applyFont="1" applyFill="1" applyBorder="1" applyAlignment="1" applyProtection="1">
      <alignment wrapText="1"/>
      <protection/>
    </xf>
    <xf numFmtId="0" fontId="16" fillId="0" borderId="24" xfId="0" applyFont="1" applyBorder="1" applyAlignment="1" quotePrefix="1">
      <alignment horizontal="center" wrapText="1"/>
    </xf>
    <xf numFmtId="0" fontId="16" fillId="0" borderId="25" xfId="0" applyFont="1" applyBorder="1" applyAlignment="1" quotePrefix="1">
      <alignment horizontal="center" wrapText="1"/>
    </xf>
    <xf numFmtId="0" fontId="16" fillId="0" borderId="20" xfId="0" applyFont="1" applyBorder="1" applyAlignment="1" quotePrefix="1">
      <alignment horizontal="center" wrapText="1"/>
    </xf>
    <xf numFmtId="0" fontId="1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6" fillId="2" borderId="24" xfId="0" applyFont="1" applyFill="1" applyBorder="1" applyAlignment="1">
      <alignment horizontal="left" wrapText="1"/>
    </xf>
    <xf numFmtId="0" fontId="16" fillId="2" borderId="25" xfId="0" applyFont="1" applyFill="1" applyBorder="1" applyAlignment="1" quotePrefix="1">
      <alignment horizontal="left" wrapText="1"/>
    </xf>
    <xf numFmtId="0" fontId="16" fillId="2" borderId="20" xfId="0" applyFont="1" applyFill="1" applyBorder="1" applyAlignment="1" quotePrefix="1">
      <alignment horizontal="left" wrapText="1"/>
    </xf>
    <xf numFmtId="0" fontId="4" fillId="2" borderId="24" xfId="0" applyNumberFormat="1" applyFont="1" applyFill="1" applyBorder="1" applyAlignment="1" applyProtection="1" quotePrefix="1">
      <alignment horizontal="left" wrapText="1"/>
      <protection/>
    </xf>
    <xf numFmtId="0" fontId="5" fillId="2" borderId="25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18" fillId="2" borderId="24" xfId="0" applyNumberFormat="1" applyFont="1" applyFill="1" applyBorder="1" applyAlignment="1" applyProtection="1">
      <alignment horizontal="left" wrapText="1"/>
      <protection/>
    </xf>
    <xf numFmtId="0" fontId="19" fillId="2" borderId="25" xfId="0" applyNumberFormat="1" applyFont="1" applyFill="1" applyBorder="1" applyAlignment="1" applyProtection="1">
      <alignment wrapText="1"/>
      <protection/>
    </xf>
    <xf numFmtId="0" fontId="19" fillId="2" borderId="25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22" fillId="0" borderId="0" xfId="0" applyFont="1" applyAlignment="1">
      <alignment horizontal="left" wrapText="1"/>
    </xf>
    <xf numFmtId="0" fontId="16" fillId="0" borderId="25" xfId="0" applyFont="1" applyBorder="1" applyAlignment="1" quotePrefix="1">
      <alignment horizontal="center"/>
    </xf>
    <xf numFmtId="0" fontId="16" fillId="0" borderId="20" xfId="0" applyFont="1" applyBorder="1" applyAlignment="1" quotePrefix="1">
      <alignment horizontal="center"/>
    </xf>
    <xf numFmtId="0" fontId="16" fillId="2" borderId="24" xfId="0" applyNumberFormat="1" applyFont="1" applyFill="1" applyBorder="1" applyAlignment="1" applyProtection="1">
      <alignment horizontal="left" wrapText="1"/>
      <protection/>
    </xf>
    <xf numFmtId="0" fontId="14" fillId="2" borderId="25" xfId="0" applyNumberFormat="1" applyFont="1" applyFill="1" applyBorder="1" applyAlignment="1" applyProtection="1">
      <alignment wrapText="1"/>
      <protection/>
    </xf>
    <xf numFmtId="0" fontId="13" fillId="2" borderId="25" xfId="0" applyNumberFormat="1" applyFont="1" applyFill="1" applyBorder="1" applyAlignment="1" applyProtection="1">
      <alignment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20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38100</xdr:rowOff>
    </xdr:from>
    <xdr:to>
      <xdr:col>0</xdr:col>
      <xdr:colOff>2171700</xdr:colOff>
      <xdr:row>8</xdr:row>
      <xdr:rowOff>352425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21717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2171700</xdr:colOff>
      <xdr:row>8</xdr:row>
      <xdr:rowOff>342900</xdr:rowOff>
    </xdr:to>
    <xdr:sp>
      <xdr:nvSpPr>
        <xdr:cNvPr id="2" name="Line 2"/>
        <xdr:cNvSpPr>
          <a:spLocks/>
        </xdr:cNvSpPr>
      </xdr:nvSpPr>
      <xdr:spPr>
        <a:xfrm>
          <a:off x="0" y="800100"/>
          <a:ext cx="21717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6">
      <selection activeCell="H5" sqref="H5"/>
    </sheetView>
  </sheetViews>
  <sheetFormatPr defaultColWidth="9.140625" defaultRowHeight="12.75"/>
  <cols>
    <col min="5" max="5" width="31.28125" style="0" customWidth="1"/>
    <col min="6" max="6" width="24.7109375" style="0" customWidth="1"/>
    <col min="7" max="7" width="26.00390625" style="0" customWidth="1"/>
    <col min="8" max="8" width="33.7109375" style="0" customWidth="1"/>
  </cols>
  <sheetData>
    <row r="1" spans="1:8" s="71" customFormat="1" ht="69" customHeight="1">
      <c r="A1" s="169" t="s">
        <v>131</v>
      </c>
      <c r="B1" s="169"/>
      <c r="C1" s="169"/>
      <c r="D1" s="169"/>
      <c r="E1" s="169"/>
      <c r="F1" s="169"/>
      <c r="G1" s="169"/>
      <c r="H1" s="169"/>
    </row>
    <row r="2" spans="1:8" s="72" customFormat="1" ht="51.75" customHeight="1">
      <c r="A2" s="169" t="s">
        <v>63</v>
      </c>
      <c r="B2" s="169"/>
      <c r="C2" s="169"/>
      <c r="D2" s="169"/>
      <c r="E2" s="169"/>
      <c r="F2" s="169"/>
      <c r="G2" s="170"/>
      <c r="H2" s="170"/>
    </row>
    <row r="3" spans="1:8" s="71" customFormat="1" ht="24.75" customHeight="1">
      <c r="A3" s="169"/>
      <c r="B3" s="169"/>
      <c r="C3" s="169"/>
      <c r="D3" s="169"/>
      <c r="E3" s="169"/>
      <c r="F3" s="169"/>
      <c r="G3" s="169"/>
      <c r="H3" s="163"/>
    </row>
    <row r="4" spans="1:5" s="71" customFormat="1" ht="14.25" customHeight="1">
      <c r="A4" s="73"/>
      <c r="B4" s="74"/>
      <c r="C4" s="74"/>
      <c r="D4" s="74"/>
      <c r="E4" s="74"/>
    </row>
    <row r="5" spans="1:9" s="71" customFormat="1" ht="49.5" customHeight="1">
      <c r="A5" s="158"/>
      <c r="B5" s="159"/>
      <c r="C5" s="159"/>
      <c r="D5" s="159"/>
      <c r="E5" s="160"/>
      <c r="F5" s="94" t="s">
        <v>100</v>
      </c>
      <c r="G5" s="94" t="s">
        <v>101</v>
      </c>
      <c r="H5" s="75" t="s">
        <v>102</v>
      </c>
      <c r="I5" s="76"/>
    </row>
    <row r="6" spans="1:9" s="71" customFormat="1" ht="44.25" customHeight="1">
      <c r="A6" s="171" t="s">
        <v>64</v>
      </c>
      <c r="B6" s="172"/>
      <c r="C6" s="172"/>
      <c r="D6" s="172"/>
      <c r="E6" s="173"/>
      <c r="F6" s="111">
        <f>F7+F8</f>
        <v>12408537</v>
      </c>
      <c r="G6" s="111">
        <f>G7+G8</f>
        <v>13153500</v>
      </c>
      <c r="H6" s="111">
        <f>H7+H8</f>
        <v>13153500</v>
      </c>
      <c r="I6" s="77"/>
    </row>
    <row r="7" spans="1:8" s="71" customFormat="1" ht="38.25" customHeight="1">
      <c r="A7" s="174" t="s">
        <v>65</v>
      </c>
      <c r="B7" s="156"/>
      <c r="C7" s="156"/>
      <c r="D7" s="156"/>
      <c r="E7" s="151"/>
      <c r="F7" s="91">
        <v>12408537</v>
      </c>
      <c r="G7" s="91">
        <v>13153500</v>
      </c>
      <c r="H7" s="91">
        <v>13153500</v>
      </c>
    </row>
    <row r="8" spans="1:8" s="71" customFormat="1" ht="37.5" customHeight="1">
      <c r="A8" s="150" t="s">
        <v>66</v>
      </c>
      <c r="B8" s="151"/>
      <c r="C8" s="151"/>
      <c r="D8" s="151"/>
      <c r="E8" s="151"/>
      <c r="F8" s="78"/>
      <c r="G8" s="78"/>
      <c r="H8" s="78">
        <v>0</v>
      </c>
    </row>
    <row r="9" spans="1:8" s="71" customFormat="1" ht="36" customHeight="1">
      <c r="A9" s="152" t="s">
        <v>67</v>
      </c>
      <c r="B9" s="153"/>
      <c r="C9" s="153"/>
      <c r="D9" s="153"/>
      <c r="E9" s="154"/>
      <c r="F9" s="111">
        <f>F10+F11</f>
        <v>12408537</v>
      </c>
      <c r="G9" s="111">
        <f>G10+G11</f>
        <v>13153500</v>
      </c>
      <c r="H9" s="111">
        <f>H10+H11</f>
        <v>13153500</v>
      </c>
    </row>
    <row r="10" spans="1:8" s="71" customFormat="1" ht="34.5" customHeight="1">
      <c r="A10" s="155" t="s">
        <v>68</v>
      </c>
      <c r="B10" s="156"/>
      <c r="C10" s="156"/>
      <c r="D10" s="156"/>
      <c r="E10" s="157"/>
      <c r="F10" s="91">
        <v>11638537</v>
      </c>
      <c r="G10" s="91">
        <v>12653500</v>
      </c>
      <c r="H10" s="91">
        <v>12653500</v>
      </c>
    </row>
    <row r="11" spans="1:8" s="71" customFormat="1" ht="34.5" customHeight="1">
      <c r="A11" s="150" t="s">
        <v>69</v>
      </c>
      <c r="B11" s="151"/>
      <c r="C11" s="151"/>
      <c r="D11" s="151"/>
      <c r="E11" s="151"/>
      <c r="F11" s="91">
        <v>770000</v>
      </c>
      <c r="G11" s="91">
        <v>500000</v>
      </c>
      <c r="H11" s="91">
        <v>500000</v>
      </c>
    </row>
    <row r="12" spans="1:8" s="71" customFormat="1" ht="35.25" customHeight="1">
      <c r="A12" s="167" t="s">
        <v>70</v>
      </c>
      <c r="B12" s="168"/>
      <c r="C12" s="168"/>
      <c r="D12" s="168"/>
      <c r="E12" s="168"/>
      <c r="F12" s="112">
        <f>+F6-F9</f>
        <v>0</v>
      </c>
      <c r="G12" s="112">
        <f>+G6-G9</f>
        <v>0</v>
      </c>
      <c r="H12" s="112">
        <f>+H6-H9</f>
        <v>0</v>
      </c>
    </row>
    <row r="13" spans="1:8" s="71" customFormat="1" ht="39.75" customHeight="1">
      <c r="A13" s="169"/>
      <c r="B13" s="162"/>
      <c r="C13" s="162"/>
      <c r="D13" s="162"/>
      <c r="E13" s="162"/>
      <c r="F13" s="163"/>
      <c r="G13" s="163"/>
      <c r="H13" s="163"/>
    </row>
    <row r="14" spans="1:8" s="71" customFormat="1" ht="45" customHeight="1">
      <c r="A14" s="158"/>
      <c r="B14" s="159"/>
      <c r="C14" s="159"/>
      <c r="D14" s="159"/>
      <c r="E14" s="160"/>
      <c r="F14" s="94" t="s">
        <v>100</v>
      </c>
      <c r="G14" s="94" t="s">
        <v>101</v>
      </c>
      <c r="H14" s="75" t="s">
        <v>102</v>
      </c>
    </row>
    <row r="15" spans="1:8" s="71" customFormat="1" ht="45" customHeight="1">
      <c r="A15" s="164" t="s">
        <v>94</v>
      </c>
      <c r="B15" s="165"/>
      <c r="C15" s="165"/>
      <c r="D15" s="165"/>
      <c r="E15" s="166"/>
      <c r="F15" s="113">
        <v>0</v>
      </c>
      <c r="G15" s="113">
        <v>0</v>
      </c>
      <c r="H15" s="114">
        <v>0</v>
      </c>
    </row>
    <row r="16" spans="1:8" s="71" customFormat="1" ht="42.75" customHeight="1">
      <c r="A16" s="178" t="s">
        <v>93</v>
      </c>
      <c r="B16" s="179"/>
      <c r="C16" s="179"/>
      <c r="D16" s="179"/>
      <c r="E16" s="180"/>
      <c r="F16" s="137">
        <v>0</v>
      </c>
      <c r="G16" s="137">
        <v>0</v>
      </c>
      <c r="H16" s="138">
        <v>0</v>
      </c>
    </row>
    <row r="17" spans="1:8" s="79" customFormat="1" ht="45.75" customHeight="1">
      <c r="A17" s="161"/>
      <c r="B17" s="162"/>
      <c r="C17" s="162"/>
      <c r="D17" s="162"/>
      <c r="E17" s="162"/>
      <c r="F17" s="163"/>
      <c r="G17" s="163"/>
      <c r="H17" s="163"/>
    </row>
    <row r="18" spans="1:8" s="79" customFormat="1" ht="47.25" customHeight="1">
      <c r="A18" s="158"/>
      <c r="B18" s="159"/>
      <c r="C18" s="159"/>
      <c r="D18" s="159"/>
      <c r="E18" s="160"/>
      <c r="F18" s="94" t="s">
        <v>100</v>
      </c>
      <c r="G18" s="94" t="s">
        <v>101</v>
      </c>
      <c r="H18" s="75" t="s">
        <v>102</v>
      </c>
    </row>
    <row r="19" spans="1:8" s="79" customFormat="1" ht="30" customHeight="1">
      <c r="A19" s="174" t="s">
        <v>71</v>
      </c>
      <c r="B19" s="156"/>
      <c r="C19" s="156"/>
      <c r="D19" s="156"/>
      <c r="E19" s="156"/>
      <c r="F19" s="78"/>
      <c r="G19" s="78"/>
      <c r="H19" s="78"/>
    </row>
    <row r="20" spans="1:8" s="79" customFormat="1" ht="30" customHeight="1">
      <c r="A20" s="174" t="s">
        <v>72</v>
      </c>
      <c r="B20" s="156"/>
      <c r="C20" s="156"/>
      <c r="D20" s="156"/>
      <c r="E20" s="156"/>
      <c r="F20" s="78"/>
      <c r="G20" s="78"/>
      <c r="H20" s="78"/>
    </row>
    <row r="21" spans="1:8" s="79" customFormat="1" ht="30" customHeight="1">
      <c r="A21" s="167" t="s">
        <v>73</v>
      </c>
      <c r="B21" s="168"/>
      <c r="C21" s="168"/>
      <c r="D21" s="168"/>
      <c r="E21" s="168"/>
      <c r="F21" s="115"/>
      <c r="G21" s="115"/>
      <c r="H21" s="115"/>
    </row>
    <row r="22" spans="1:8" s="79" customFormat="1" ht="32.25" customHeight="1">
      <c r="A22" s="176"/>
      <c r="B22" s="176"/>
      <c r="C22" s="176"/>
      <c r="D22" s="176"/>
      <c r="E22" s="177"/>
      <c r="F22" s="80"/>
      <c r="G22" s="80"/>
      <c r="H22" s="80"/>
    </row>
    <row r="23" spans="1:8" s="79" customFormat="1" ht="41.25" customHeight="1">
      <c r="A23" s="155" t="s">
        <v>74</v>
      </c>
      <c r="B23" s="156"/>
      <c r="C23" s="156"/>
      <c r="D23" s="156"/>
      <c r="E23" s="156"/>
      <c r="F23" s="78">
        <f>SUM(F12,F16,F21)</f>
        <v>0</v>
      </c>
      <c r="G23" s="78">
        <f>SUM(G12,G16,G21)</f>
        <v>0</v>
      </c>
      <c r="H23" s="78">
        <f>SUM(H12,H16,H21)</f>
        <v>0</v>
      </c>
    </row>
    <row r="26" spans="1:8" ht="31.5" customHeight="1">
      <c r="A26" s="175" t="s">
        <v>95</v>
      </c>
      <c r="B26" s="175"/>
      <c r="C26" s="175"/>
      <c r="D26" s="175"/>
      <c r="E26" s="175"/>
      <c r="F26" s="175"/>
      <c r="G26" s="175"/>
      <c r="H26" s="175"/>
    </row>
  </sheetData>
  <sheetProtection/>
  <mergeCells count="23">
    <mergeCell ref="A14:E14"/>
    <mergeCell ref="A26:H26"/>
    <mergeCell ref="A22:E22"/>
    <mergeCell ref="A19:E19"/>
    <mergeCell ref="A20:E20"/>
    <mergeCell ref="A21:E21"/>
    <mergeCell ref="A16:E16"/>
    <mergeCell ref="A1:H1"/>
    <mergeCell ref="A2:H2"/>
    <mergeCell ref="A3:H3"/>
    <mergeCell ref="A6:E6"/>
    <mergeCell ref="A7:E7"/>
    <mergeCell ref="A5:E5"/>
    <mergeCell ref="A8:E8"/>
    <mergeCell ref="A9:E9"/>
    <mergeCell ref="A10:E10"/>
    <mergeCell ref="A18:E18"/>
    <mergeCell ref="A17:H17"/>
    <mergeCell ref="A23:E23"/>
    <mergeCell ref="A15:E15"/>
    <mergeCell ref="A11:E11"/>
    <mergeCell ref="A12:E12"/>
    <mergeCell ref="A13:H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80" zoomScaleNormal="80" zoomScalePageLayoutView="0" workbookViewId="0" topLeftCell="A1">
      <selection activeCell="F23" sqref="F23"/>
    </sheetView>
  </sheetViews>
  <sheetFormatPr defaultColWidth="9.140625" defaultRowHeight="12.75"/>
  <cols>
    <col min="1" max="1" width="55.421875" style="0" customWidth="1"/>
    <col min="2" max="2" width="25.2812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32" t="s">
        <v>13</v>
      </c>
    </row>
    <row r="3" spans="1:8" s="6" customFormat="1" ht="20.25">
      <c r="A3" s="190" t="s">
        <v>96</v>
      </c>
      <c r="B3" s="190"/>
      <c r="C3" s="190"/>
      <c r="D3" s="190"/>
      <c r="E3" s="190"/>
      <c r="F3" s="190"/>
      <c r="G3" s="190"/>
      <c r="H3" s="190"/>
    </row>
    <row r="4" spans="1:9" s="6" customFormat="1" ht="15.75" customHeight="1">
      <c r="A4" s="191"/>
      <c r="B4" s="192"/>
      <c r="C4" s="192"/>
      <c r="D4" s="192"/>
      <c r="E4" s="192"/>
      <c r="F4" s="192"/>
      <c r="G4" s="192"/>
      <c r="H4" s="192"/>
      <c r="I4" s="7"/>
    </row>
    <row r="5" s="6" customFormat="1" ht="15" hidden="1"/>
    <row r="6" s="6" customFormat="1" ht="15.75" thickBot="1">
      <c r="H6" s="17" t="s">
        <v>1</v>
      </c>
    </row>
    <row r="7" spans="1:8" s="6" customFormat="1" ht="16.5" thickBot="1">
      <c r="A7" s="18" t="s">
        <v>3</v>
      </c>
      <c r="B7" s="193" t="s">
        <v>97</v>
      </c>
      <c r="C7" s="194"/>
      <c r="D7" s="194"/>
      <c r="E7" s="194"/>
      <c r="F7" s="194"/>
      <c r="G7" s="194"/>
      <c r="H7" s="195"/>
    </row>
    <row r="8" spans="1:8" s="6" customFormat="1" ht="15.75" customHeight="1">
      <c r="A8" s="19" t="s">
        <v>17</v>
      </c>
      <c r="B8" s="196" t="s">
        <v>4</v>
      </c>
      <c r="C8" s="198" t="s">
        <v>5</v>
      </c>
      <c r="D8" s="198" t="s">
        <v>6</v>
      </c>
      <c r="E8" s="200" t="s">
        <v>7</v>
      </c>
      <c r="F8" s="200" t="s">
        <v>0</v>
      </c>
      <c r="G8" s="181" t="s">
        <v>75</v>
      </c>
      <c r="H8" s="183" t="s">
        <v>76</v>
      </c>
    </row>
    <row r="9" spans="1:8" s="6" customFormat="1" ht="60.75" customHeight="1" thickBot="1">
      <c r="A9" s="20" t="s">
        <v>16</v>
      </c>
      <c r="B9" s="197"/>
      <c r="C9" s="199"/>
      <c r="D9" s="199"/>
      <c r="E9" s="201"/>
      <c r="F9" s="201"/>
      <c r="G9" s="182"/>
      <c r="H9" s="184"/>
    </row>
    <row r="10" spans="1:8" s="6" customFormat="1" ht="30" customHeight="1">
      <c r="A10" s="144" t="s">
        <v>123</v>
      </c>
      <c r="B10" s="100"/>
      <c r="C10" s="101"/>
      <c r="D10" s="101"/>
      <c r="E10" s="100">
        <v>7705</v>
      </c>
      <c r="F10" s="102"/>
      <c r="G10" s="103"/>
      <c r="H10" s="21"/>
    </row>
    <row r="11" spans="1:8" s="6" customFormat="1" ht="30" customHeight="1">
      <c r="A11" s="93" t="s">
        <v>99</v>
      </c>
      <c r="B11" s="104"/>
      <c r="C11" s="105"/>
      <c r="D11" s="105"/>
      <c r="E11" s="117">
        <v>9610785</v>
      </c>
      <c r="F11" s="106"/>
      <c r="G11" s="107"/>
      <c r="H11" s="81"/>
    </row>
    <row r="12" spans="1:8" s="6" customFormat="1" ht="30" customHeight="1">
      <c r="A12" s="92" t="s">
        <v>124</v>
      </c>
      <c r="B12" s="104"/>
      <c r="C12" s="105"/>
      <c r="D12" s="105"/>
      <c r="E12" s="116">
        <v>20000</v>
      </c>
      <c r="F12" s="106"/>
      <c r="G12" s="107"/>
      <c r="H12" s="81"/>
    </row>
    <row r="13" spans="1:8" s="6" customFormat="1" ht="30" customHeight="1">
      <c r="A13" s="22" t="s">
        <v>89</v>
      </c>
      <c r="B13" s="108"/>
      <c r="C13" s="109"/>
      <c r="D13" s="109"/>
      <c r="E13" s="109">
        <v>3000</v>
      </c>
      <c r="F13" s="109"/>
      <c r="G13" s="110"/>
      <c r="H13" s="23"/>
    </row>
    <row r="14" spans="1:8" s="6" customFormat="1" ht="30" customHeight="1">
      <c r="A14" s="22" t="s">
        <v>90</v>
      </c>
      <c r="B14" s="108"/>
      <c r="C14" s="109"/>
      <c r="D14" s="109"/>
      <c r="E14" s="109">
        <v>5000</v>
      </c>
      <c r="F14" s="109"/>
      <c r="G14" s="110"/>
      <c r="H14" s="23"/>
    </row>
    <row r="15" spans="1:8" s="6" customFormat="1" ht="30" customHeight="1">
      <c r="A15" s="22" t="s">
        <v>130</v>
      </c>
      <c r="B15" s="108"/>
      <c r="C15" s="109"/>
      <c r="D15" s="109"/>
      <c r="E15" s="109">
        <v>200000</v>
      </c>
      <c r="F15" s="109"/>
      <c r="G15" s="110"/>
      <c r="H15" s="23"/>
    </row>
    <row r="16" spans="1:8" s="6" customFormat="1" ht="30" customHeight="1">
      <c r="A16" s="22" t="s">
        <v>118</v>
      </c>
      <c r="B16" s="108"/>
      <c r="C16" s="109"/>
      <c r="D16" s="109"/>
      <c r="E16" s="109">
        <f>27268+22665</f>
        <v>49933</v>
      </c>
      <c r="F16" s="109"/>
      <c r="G16" s="110"/>
      <c r="H16" s="23"/>
    </row>
    <row r="17" spans="1:8" s="6" customFormat="1" ht="30" customHeight="1">
      <c r="A17" s="22" t="s">
        <v>115</v>
      </c>
      <c r="B17" s="108"/>
      <c r="C17" s="109"/>
      <c r="D17" s="109"/>
      <c r="E17" s="109">
        <v>85660</v>
      </c>
      <c r="F17" s="109"/>
      <c r="G17" s="110"/>
      <c r="H17" s="23"/>
    </row>
    <row r="18" spans="1:8" s="6" customFormat="1" ht="30" customHeight="1">
      <c r="A18" s="22" t="s">
        <v>117</v>
      </c>
      <c r="B18" s="108"/>
      <c r="C18" s="109"/>
      <c r="D18" s="109">
        <v>301597</v>
      </c>
      <c r="E18" s="109"/>
      <c r="F18" s="109"/>
      <c r="G18" s="110"/>
      <c r="H18" s="23"/>
    </row>
    <row r="19" spans="1:8" s="6" customFormat="1" ht="30" customHeight="1">
      <c r="A19" s="22" t="s">
        <v>82</v>
      </c>
      <c r="B19" s="108"/>
      <c r="C19" s="109">
        <v>500</v>
      </c>
      <c r="D19" s="109"/>
      <c r="E19" s="109"/>
      <c r="F19" s="109"/>
      <c r="G19" s="110"/>
      <c r="H19" s="23"/>
    </row>
    <row r="20" spans="1:8" s="6" customFormat="1" ht="30" customHeight="1">
      <c r="A20" s="22" t="s">
        <v>114</v>
      </c>
      <c r="B20" s="108"/>
      <c r="C20" s="109"/>
      <c r="D20" s="109">
        <v>14000</v>
      </c>
      <c r="E20" s="109"/>
      <c r="F20" s="109"/>
      <c r="G20" s="110"/>
      <c r="H20" s="23"/>
    </row>
    <row r="21" spans="1:8" s="6" customFormat="1" ht="30" customHeight="1">
      <c r="A21" s="22" t="s">
        <v>125</v>
      </c>
      <c r="B21" s="108"/>
      <c r="C21" s="109">
        <v>86000</v>
      </c>
      <c r="D21" s="109"/>
      <c r="E21" s="109"/>
      <c r="F21" s="109"/>
      <c r="G21" s="110"/>
      <c r="H21" s="23"/>
    </row>
    <row r="22" spans="1:8" s="6" customFormat="1" ht="30" customHeight="1">
      <c r="A22" s="22" t="s">
        <v>83</v>
      </c>
      <c r="B22" s="108"/>
      <c r="C22" s="109"/>
      <c r="D22" s="109"/>
      <c r="E22" s="109"/>
      <c r="F22" s="109">
        <v>3000</v>
      </c>
      <c r="G22" s="110"/>
      <c r="H22" s="23"/>
    </row>
    <row r="23" spans="1:8" s="6" customFormat="1" ht="30" customHeight="1">
      <c r="A23" s="22" t="s">
        <v>21</v>
      </c>
      <c r="B23" s="142">
        <v>1485857</v>
      </c>
      <c r="C23" s="109"/>
      <c r="D23" s="109"/>
      <c r="E23" s="109"/>
      <c r="F23" s="109"/>
      <c r="G23" s="110"/>
      <c r="H23" s="23"/>
    </row>
    <row r="24" spans="1:8" s="6" customFormat="1" ht="30" customHeight="1">
      <c r="A24" s="22" t="s">
        <v>116</v>
      </c>
      <c r="B24" s="142">
        <v>535000</v>
      </c>
      <c r="C24" s="109"/>
      <c r="D24" s="109"/>
      <c r="E24" s="109"/>
      <c r="F24" s="109"/>
      <c r="G24" s="110"/>
      <c r="H24" s="23"/>
    </row>
    <row r="25" spans="1:8" s="6" customFormat="1" ht="30" customHeight="1">
      <c r="A25" s="22" t="s">
        <v>126</v>
      </c>
      <c r="B25" s="108"/>
      <c r="C25" s="109">
        <v>500</v>
      </c>
      <c r="D25" s="109"/>
      <c r="E25" s="109"/>
      <c r="F25" s="109"/>
      <c r="G25" s="110"/>
      <c r="H25" s="23"/>
    </row>
    <row r="26" spans="1:8" s="6" customFormat="1" ht="30" customHeight="1" thickBot="1">
      <c r="A26" s="24"/>
      <c r="B26" s="25"/>
      <c r="C26" s="25"/>
      <c r="D26" s="25"/>
      <c r="E26" s="25"/>
      <c r="F26" s="25"/>
      <c r="G26" s="28"/>
      <c r="H26" s="26"/>
    </row>
    <row r="27" spans="1:8" s="6" customFormat="1" ht="30" customHeight="1" thickBot="1">
      <c r="A27" s="27" t="s">
        <v>2</v>
      </c>
      <c r="B27" s="67">
        <f aca="true" t="shared" si="0" ref="B27:H27">SUM(B10:B26)</f>
        <v>2020857</v>
      </c>
      <c r="C27" s="130">
        <f t="shared" si="0"/>
        <v>87000</v>
      </c>
      <c r="D27" s="130">
        <f>SUM(D10:D26)</f>
        <v>315597</v>
      </c>
      <c r="E27" s="67">
        <f>SUM(E10:E26)</f>
        <v>9982083</v>
      </c>
      <c r="F27" s="130">
        <f t="shared" si="0"/>
        <v>3000</v>
      </c>
      <c r="G27" s="67">
        <f t="shared" si="0"/>
        <v>0</v>
      </c>
      <c r="H27" s="67">
        <f t="shared" si="0"/>
        <v>0</v>
      </c>
    </row>
    <row r="28" spans="1:8" s="6" customFormat="1" ht="30" customHeight="1" thickBot="1">
      <c r="A28" s="27" t="s">
        <v>103</v>
      </c>
      <c r="B28" s="185">
        <f>B27+C27+D27+E27+F27</f>
        <v>12408537</v>
      </c>
      <c r="C28" s="186"/>
      <c r="D28" s="186"/>
      <c r="E28" s="186"/>
      <c r="F28" s="186"/>
      <c r="G28" s="186"/>
      <c r="H28" s="187"/>
    </row>
    <row r="29" s="6" customFormat="1" ht="15"/>
    <row r="30" spans="1:15" s="6" customFormat="1" ht="15.75">
      <c r="A30" s="5"/>
      <c r="H30" s="33"/>
      <c r="I30" s="33"/>
      <c r="J30"/>
      <c r="K30"/>
      <c r="L30"/>
      <c r="M30"/>
      <c r="N30"/>
      <c r="O30"/>
    </row>
    <row r="31" spans="1:15" s="6" customFormat="1" ht="15">
      <c r="A31" s="31"/>
      <c r="I31"/>
      <c r="J31"/>
      <c r="K31"/>
      <c r="L31"/>
      <c r="M31"/>
      <c r="N31"/>
      <c r="O31"/>
    </row>
    <row r="32" spans="1:15" s="6" customFormat="1" ht="34.5" customHeight="1">
      <c r="A32" s="188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</row>
    <row r="33" spans="1:15" s="6" customFormat="1" ht="15">
      <c r="A33" s="31"/>
      <c r="I33"/>
      <c r="J33"/>
      <c r="K33"/>
      <c r="L33"/>
      <c r="M33"/>
      <c r="N33"/>
      <c r="O33"/>
    </row>
    <row r="34" s="6" customFormat="1" ht="15"/>
    <row r="35" s="6" customFormat="1" ht="15"/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</sheetData>
  <sheetProtection/>
  <mergeCells count="12">
    <mergeCell ref="E8:E9"/>
    <mergeCell ref="F8:F9"/>
    <mergeCell ref="G8:G9"/>
    <mergeCell ref="H8:H9"/>
    <mergeCell ref="B28:H28"/>
    <mergeCell ref="A32:O32"/>
    <mergeCell ref="A3:H3"/>
    <mergeCell ref="A4:H4"/>
    <mergeCell ref="B7:H7"/>
    <mergeCell ref="B8:B9"/>
    <mergeCell ref="C8:C9"/>
    <mergeCell ref="D8:D9"/>
  </mergeCells>
  <printOptions/>
  <pageMargins left="0.3937007874015748" right="0.2362204724409449" top="0.35433070866141736" bottom="0.6692913385826772" header="0.6692913385826772" footer="0.2755905511811024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39.57421875" style="0" customWidth="1"/>
    <col min="2" max="2" width="16.8515625" style="0" customWidth="1"/>
    <col min="3" max="3" width="13.140625" style="0" customWidth="1"/>
    <col min="4" max="4" width="15.140625" style="0" customWidth="1"/>
    <col min="5" max="5" width="16.57421875" style="0" customWidth="1"/>
    <col min="6" max="6" width="13.00390625" style="0" customWidth="1"/>
    <col min="7" max="7" width="23.00390625" style="0" customWidth="1"/>
    <col min="8" max="8" width="13.28125" style="0" customWidth="1"/>
    <col min="9" max="9" width="17.8515625" style="0" customWidth="1"/>
    <col min="10" max="10" width="13.00390625" style="0" customWidth="1"/>
    <col min="11" max="11" width="16.28125" style="0" customWidth="1"/>
    <col min="12" max="12" width="14.7109375" style="0" customWidth="1"/>
    <col min="13" max="13" width="12.00390625" style="0" customWidth="1"/>
    <col min="14" max="14" width="21.8515625" style="0" customWidth="1"/>
    <col min="15" max="15" width="16.00390625" style="0" customWidth="1"/>
  </cols>
  <sheetData>
    <row r="1" ht="12.75">
      <c r="N1" s="32" t="s">
        <v>14</v>
      </c>
    </row>
    <row r="2" spans="1:15" ht="20.25">
      <c r="A2" s="190" t="s">
        <v>105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5.75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ht="13.5" thickBot="1">
      <c r="O4" s="8" t="s">
        <v>1</v>
      </c>
    </row>
    <row r="5" spans="1:15" ht="15.75" thickBot="1">
      <c r="A5" s="9" t="s">
        <v>3</v>
      </c>
      <c r="B5" s="209" t="s">
        <v>106</v>
      </c>
      <c r="C5" s="210"/>
      <c r="D5" s="210"/>
      <c r="E5" s="210"/>
      <c r="F5" s="210"/>
      <c r="G5" s="210"/>
      <c r="H5" s="211"/>
      <c r="I5" s="209" t="s">
        <v>107</v>
      </c>
      <c r="J5" s="210"/>
      <c r="K5" s="210"/>
      <c r="L5" s="210"/>
      <c r="M5" s="210"/>
      <c r="N5" s="210"/>
      <c r="O5" s="211"/>
    </row>
    <row r="6" spans="1:15" ht="15.75" customHeight="1">
      <c r="A6" s="10" t="s">
        <v>19</v>
      </c>
      <c r="B6" s="196" t="s">
        <v>4</v>
      </c>
      <c r="C6" s="202" t="s">
        <v>5</v>
      </c>
      <c r="D6" s="202" t="s">
        <v>6</v>
      </c>
      <c r="E6" s="181" t="s">
        <v>7</v>
      </c>
      <c r="F6" s="181" t="s">
        <v>0</v>
      </c>
      <c r="G6" s="181" t="s">
        <v>77</v>
      </c>
      <c r="H6" s="183" t="s">
        <v>76</v>
      </c>
      <c r="I6" s="196" t="s">
        <v>4</v>
      </c>
      <c r="J6" s="207" t="s">
        <v>5</v>
      </c>
      <c r="K6" s="207" t="s">
        <v>6</v>
      </c>
      <c r="L6" s="181" t="s">
        <v>7</v>
      </c>
      <c r="M6" s="181" t="s">
        <v>0</v>
      </c>
      <c r="N6" s="181" t="s">
        <v>77</v>
      </c>
      <c r="O6" s="183" t="s">
        <v>76</v>
      </c>
    </row>
    <row r="7" spans="1:15" ht="63.75" customHeight="1" thickBot="1">
      <c r="A7" s="11" t="s">
        <v>18</v>
      </c>
      <c r="B7" s="197"/>
      <c r="C7" s="203"/>
      <c r="D7" s="203"/>
      <c r="E7" s="182"/>
      <c r="F7" s="182"/>
      <c r="G7" s="182"/>
      <c r="H7" s="184"/>
      <c r="I7" s="197"/>
      <c r="J7" s="208"/>
      <c r="K7" s="208"/>
      <c r="L7" s="182"/>
      <c r="M7" s="182"/>
      <c r="N7" s="182"/>
      <c r="O7" s="184"/>
    </row>
    <row r="8" spans="1:15" ht="39" customHeight="1">
      <c r="A8" s="143" t="s">
        <v>87</v>
      </c>
      <c r="B8" s="82"/>
      <c r="C8" s="83"/>
      <c r="D8" s="83"/>
      <c r="E8" s="83">
        <v>10318000</v>
      </c>
      <c r="F8" s="83"/>
      <c r="G8" s="84"/>
      <c r="H8" s="85"/>
      <c r="I8" s="90"/>
      <c r="J8" s="87"/>
      <c r="K8" s="87"/>
      <c r="L8" s="83">
        <v>10318000</v>
      </c>
      <c r="M8" s="87"/>
      <c r="N8" s="88"/>
      <c r="O8" s="89"/>
    </row>
    <row r="9" spans="1:15" ht="24.75" customHeight="1">
      <c r="A9" s="145" t="s">
        <v>88</v>
      </c>
      <c r="B9" s="82"/>
      <c r="C9" s="83"/>
      <c r="D9" s="83"/>
      <c r="E9" s="83">
        <v>20000</v>
      </c>
      <c r="F9" s="83"/>
      <c r="G9" s="84"/>
      <c r="H9" s="85"/>
      <c r="I9" s="90"/>
      <c r="J9" s="87"/>
      <c r="K9" s="87"/>
      <c r="L9" s="83">
        <v>20000</v>
      </c>
      <c r="M9" s="87"/>
      <c r="N9" s="88"/>
      <c r="O9" s="89"/>
    </row>
    <row r="10" spans="1:15" ht="24.75" customHeight="1">
      <c r="A10" s="147" t="s">
        <v>128</v>
      </c>
      <c r="B10" s="82"/>
      <c r="C10" s="83"/>
      <c r="D10" s="83"/>
      <c r="E10" s="83">
        <v>200000</v>
      </c>
      <c r="F10" s="83"/>
      <c r="G10" s="84"/>
      <c r="H10" s="85"/>
      <c r="I10" s="90"/>
      <c r="J10" s="87"/>
      <c r="K10" s="87"/>
      <c r="L10" s="83">
        <v>200000</v>
      </c>
      <c r="M10" s="87"/>
      <c r="N10" s="88"/>
      <c r="O10" s="89"/>
    </row>
    <row r="11" spans="1:15" ht="24.75" customHeight="1">
      <c r="A11" s="95" t="s">
        <v>89</v>
      </c>
      <c r="B11" s="82"/>
      <c r="C11" s="83"/>
      <c r="D11" s="83"/>
      <c r="E11" s="83">
        <v>3000</v>
      </c>
      <c r="F11" s="83"/>
      <c r="G11" s="84"/>
      <c r="H11" s="85"/>
      <c r="I11" s="82"/>
      <c r="J11" s="87"/>
      <c r="K11" s="87"/>
      <c r="L11" s="83">
        <v>3000</v>
      </c>
      <c r="M11" s="87"/>
      <c r="N11" s="88"/>
      <c r="O11" s="89"/>
    </row>
    <row r="12" spans="1:15" ht="24.75" customHeight="1">
      <c r="A12" s="95" t="s">
        <v>90</v>
      </c>
      <c r="B12" s="82"/>
      <c r="C12" s="83"/>
      <c r="D12" s="83"/>
      <c r="E12" s="83">
        <v>5000</v>
      </c>
      <c r="F12" s="83"/>
      <c r="G12" s="84"/>
      <c r="H12" s="85"/>
      <c r="I12" s="90"/>
      <c r="J12" s="87"/>
      <c r="K12" s="87"/>
      <c r="L12" s="83">
        <v>5000</v>
      </c>
      <c r="M12" s="87"/>
      <c r="N12" s="88"/>
      <c r="O12" s="89"/>
    </row>
    <row r="13" spans="1:15" ht="24.75" customHeight="1">
      <c r="A13" s="131" t="s">
        <v>120</v>
      </c>
      <c r="B13" s="82"/>
      <c r="C13" s="83"/>
      <c r="D13" s="83"/>
      <c r="E13" s="83">
        <v>50000</v>
      </c>
      <c r="F13" s="83"/>
      <c r="G13" s="84"/>
      <c r="H13" s="85"/>
      <c r="I13" s="90"/>
      <c r="J13" s="87"/>
      <c r="K13" s="87"/>
      <c r="L13" s="83">
        <v>50000</v>
      </c>
      <c r="M13" s="87"/>
      <c r="N13" s="88"/>
      <c r="O13" s="89"/>
    </row>
    <row r="14" spans="1:15" ht="24.75" customHeight="1">
      <c r="A14" s="131" t="s">
        <v>121</v>
      </c>
      <c r="B14" s="82"/>
      <c r="C14" s="83"/>
      <c r="D14" s="83"/>
      <c r="E14" s="83">
        <v>87000</v>
      </c>
      <c r="F14" s="83"/>
      <c r="G14" s="84"/>
      <c r="H14" s="85"/>
      <c r="I14" s="90"/>
      <c r="J14" s="87"/>
      <c r="K14" s="87"/>
      <c r="L14" s="83">
        <v>87000</v>
      </c>
      <c r="M14" s="87"/>
      <c r="N14" s="88"/>
      <c r="O14" s="89"/>
    </row>
    <row r="15" spans="1:15" ht="24.75" customHeight="1">
      <c r="A15" s="131" t="s">
        <v>122</v>
      </c>
      <c r="B15" s="82"/>
      <c r="C15" s="83"/>
      <c r="D15" s="83">
        <v>305000</v>
      </c>
      <c r="E15" s="83"/>
      <c r="F15" s="83"/>
      <c r="G15" s="84"/>
      <c r="H15" s="85"/>
      <c r="I15" s="90"/>
      <c r="J15" s="87"/>
      <c r="K15" s="149">
        <v>305000</v>
      </c>
      <c r="L15" s="83"/>
      <c r="M15" s="87"/>
      <c r="N15" s="88"/>
      <c r="O15" s="89"/>
    </row>
    <row r="16" spans="1:15" ht="24.75" customHeight="1">
      <c r="A16" s="95" t="s">
        <v>82</v>
      </c>
      <c r="B16" s="86"/>
      <c r="C16" s="87">
        <v>500</v>
      </c>
      <c r="D16" s="87"/>
      <c r="E16" s="87"/>
      <c r="F16" s="87"/>
      <c r="G16" s="88"/>
      <c r="H16" s="89"/>
      <c r="I16" s="90"/>
      <c r="J16" s="149">
        <v>500</v>
      </c>
      <c r="K16" s="87"/>
      <c r="L16" s="87"/>
      <c r="M16" s="87"/>
      <c r="N16" s="88"/>
      <c r="O16" s="89"/>
    </row>
    <row r="17" spans="1:15" ht="24.75" customHeight="1">
      <c r="A17" s="131" t="s">
        <v>119</v>
      </c>
      <c r="B17" s="3"/>
      <c r="C17" s="1"/>
      <c r="D17" s="1">
        <v>14000</v>
      </c>
      <c r="E17" s="1"/>
      <c r="F17" s="1"/>
      <c r="G17" s="29"/>
      <c r="H17" s="4"/>
      <c r="I17" s="90"/>
      <c r="J17" s="1"/>
      <c r="K17" s="1">
        <v>14000</v>
      </c>
      <c r="L17" s="87"/>
      <c r="M17" s="87"/>
      <c r="N17" s="88"/>
      <c r="O17" s="89"/>
    </row>
    <row r="18" spans="1:15" ht="24.75" customHeight="1">
      <c r="A18" s="131" t="s">
        <v>113</v>
      </c>
      <c r="B18" s="3"/>
      <c r="C18" s="1">
        <v>86000</v>
      </c>
      <c r="D18" s="1"/>
      <c r="E18" s="1"/>
      <c r="F18" s="1"/>
      <c r="G18" s="29"/>
      <c r="H18" s="4"/>
      <c r="I18" s="15"/>
      <c r="J18" s="1">
        <v>86000</v>
      </c>
      <c r="K18" s="1"/>
      <c r="L18" s="1"/>
      <c r="M18" s="1"/>
      <c r="N18" s="29"/>
      <c r="O18" s="4"/>
    </row>
    <row r="19" spans="1:15" ht="24.75" customHeight="1">
      <c r="A19" s="95" t="s">
        <v>83</v>
      </c>
      <c r="B19" s="3"/>
      <c r="C19" s="1"/>
      <c r="D19" s="1"/>
      <c r="E19" s="1"/>
      <c r="F19" s="1">
        <v>3000</v>
      </c>
      <c r="G19" s="29"/>
      <c r="H19" s="4"/>
      <c r="I19" s="15"/>
      <c r="J19" s="1"/>
      <c r="K19" s="1"/>
      <c r="L19" s="1"/>
      <c r="M19" s="1">
        <v>3000</v>
      </c>
      <c r="N19" s="29"/>
      <c r="O19" s="4"/>
    </row>
    <row r="20" spans="1:15" ht="24.75" customHeight="1">
      <c r="A20" s="95" t="s">
        <v>21</v>
      </c>
      <c r="B20" s="3">
        <v>1761500</v>
      </c>
      <c r="C20" s="1"/>
      <c r="D20" s="1"/>
      <c r="E20" s="1"/>
      <c r="F20" s="1"/>
      <c r="G20" s="29"/>
      <c r="H20" s="4"/>
      <c r="I20" s="3">
        <v>1761500</v>
      </c>
      <c r="J20" s="1"/>
      <c r="K20" s="1"/>
      <c r="L20" s="1"/>
      <c r="M20" s="1"/>
      <c r="N20" s="29"/>
      <c r="O20" s="4"/>
    </row>
    <row r="21" spans="1:15" ht="24.75" customHeight="1">
      <c r="A21" s="95" t="s">
        <v>22</v>
      </c>
      <c r="B21" s="3">
        <v>300000</v>
      </c>
      <c r="C21" s="1"/>
      <c r="D21" s="1"/>
      <c r="E21" s="1"/>
      <c r="F21" s="1"/>
      <c r="G21" s="29"/>
      <c r="H21" s="4"/>
      <c r="I21" s="3">
        <v>300000</v>
      </c>
      <c r="J21" s="1"/>
      <c r="K21" s="1"/>
      <c r="L21" s="1"/>
      <c r="M21" s="1"/>
      <c r="N21" s="29"/>
      <c r="O21" s="4"/>
    </row>
    <row r="22" spans="1:15" ht="24.75" customHeight="1" thickBot="1">
      <c r="A22" s="148" t="s">
        <v>129</v>
      </c>
      <c r="B22" s="12"/>
      <c r="C22" s="13">
        <v>500</v>
      </c>
      <c r="D22" s="13"/>
      <c r="E22" s="13"/>
      <c r="F22" s="13"/>
      <c r="G22" s="30"/>
      <c r="H22" s="14"/>
      <c r="I22" s="16"/>
      <c r="J22" s="13">
        <v>500</v>
      </c>
      <c r="K22" s="13"/>
      <c r="L22" s="13"/>
      <c r="M22" s="13"/>
      <c r="N22" s="30"/>
      <c r="O22" s="14"/>
    </row>
    <row r="23" spans="1:15" ht="24.75" customHeight="1" thickBot="1">
      <c r="A23" s="2" t="s">
        <v>2</v>
      </c>
      <c r="B23" s="68">
        <f>SUM(B8:B22)</f>
        <v>2061500</v>
      </c>
      <c r="C23" s="68">
        <f>SUM(C8:C22)</f>
        <v>87000</v>
      </c>
      <c r="D23" s="68">
        <f>SUM(D8:D22)</f>
        <v>319000</v>
      </c>
      <c r="E23" s="68">
        <f>SUM(E8:E22)</f>
        <v>10683000</v>
      </c>
      <c r="F23" s="68">
        <f aca="true" t="shared" si="0" ref="F23:O23">SUM(F8:F22)</f>
        <v>3000</v>
      </c>
      <c r="G23" s="68">
        <f t="shared" si="0"/>
        <v>0</v>
      </c>
      <c r="H23" s="68">
        <f t="shared" si="0"/>
        <v>0</v>
      </c>
      <c r="I23" s="68">
        <f t="shared" si="0"/>
        <v>2061500</v>
      </c>
      <c r="J23" s="68">
        <f t="shared" si="0"/>
        <v>87000</v>
      </c>
      <c r="K23" s="68">
        <f t="shared" si="0"/>
        <v>319000</v>
      </c>
      <c r="L23" s="68">
        <f t="shared" si="0"/>
        <v>10683000</v>
      </c>
      <c r="M23" s="68">
        <f t="shared" si="0"/>
        <v>3000</v>
      </c>
      <c r="N23" s="68">
        <f t="shared" si="0"/>
        <v>0</v>
      </c>
      <c r="O23" s="68">
        <f t="shared" si="0"/>
        <v>0</v>
      </c>
    </row>
    <row r="24" spans="1:15" ht="24.75" customHeight="1" thickBot="1">
      <c r="A24" s="2" t="s">
        <v>104</v>
      </c>
      <c r="B24" s="204">
        <f>SUM(B23:H23)</f>
        <v>13153500</v>
      </c>
      <c r="C24" s="205"/>
      <c r="D24" s="205"/>
      <c r="E24" s="205"/>
      <c r="F24" s="205"/>
      <c r="G24" s="205"/>
      <c r="H24" s="206"/>
      <c r="I24" s="204">
        <f>SUM(I23:O23)</f>
        <v>13153500</v>
      </c>
      <c r="J24" s="205"/>
      <c r="K24" s="205"/>
      <c r="L24" s="205"/>
      <c r="M24" s="205"/>
      <c r="N24" s="205"/>
      <c r="O24" s="206"/>
    </row>
    <row r="26" spans="1:9" ht="15.75">
      <c r="A26" s="5"/>
      <c r="B26" s="6"/>
      <c r="C26" s="6"/>
      <c r="D26" s="6"/>
      <c r="E26" s="6"/>
      <c r="F26" s="6"/>
      <c r="G26" s="33"/>
      <c r="H26" s="33"/>
      <c r="I26" s="33"/>
    </row>
    <row r="27" spans="1:8" ht="15">
      <c r="A27" s="31"/>
      <c r="B27" s="6"/>
      <c r="C27" s="6"/>
      <c r="D27" s="6"/>
      <c r="E27" s="6"/>
      <c r="F27" s="6"/>
      <c r="G27" s="6"/>
      <c r="H27" s="6"/>
    </row>
    <row r="28" spans="1:15" ht="33.75" customHeight="1">
      <c r="A28" s="188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</row>
    <row r="29" spans="1:8" ht="15">
      <c r="A29" s="31"/>
      <c r="B29" s="6"/>
      <c r="C29" s="6"/>
      <c r="D29" s="6"/>
      <c r="E29" s="6"/>
      <c r="F29" s="6"/>
      <c r="G29" s="6"/>
      <c r="H29" s="6"/>
    </row>
  </sheetData>
  <sheetProtection/>
  <mergeCells count="21">
    <mergeCell ref="A2:O2"/>
    <mergeCell ref="A3:O3"/>
    <mergeCell ref="B5:H5"/>
    <mergeCell ref="I5:O5"/>
    <mergeCell ref="B6:B7"/>
    <mergeCell ref="A28:O28"/>
    <mergeCell ref="H6:H7"/>
    <mergeCell ref="I6:I7"/>
    <mergeCell ref="J6:J7"/>
    <mergeCell ref="K6:K7"/>
    <mergeCell ref="L6:L7"/>
    <mergeCell ref="B24:H24"/>
    <mergeCell ref="N6:N7"/>
    <mergeCell ref="E6:E7"/>
    <mergeCell ref="C6:C7"/>
    <mergeCell ref="F6:F7"/>
    <mergeCell ref="D6:D7"/>
    <mergeCell ref="G6:G7"/>
    <mergeCell ref="M6:M7"/>
    <mergeCell ref="I24:O24"/>
    <mergeCell ref="O6:O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zoomScale="80" zoomScaleNormal="80" zoomScalePageLayoutView="0" workbookViewId="0" topLeftCell="A1">
      <selection activeCell="E10" sqref="E10"/>
    </sheetView>
  </sheetViews>
  <sheetFormatPr defaultColWidth="9.140625" defaultRowHeight="12.75"/>
  <cols>
    <col min="1" max="1" width="11.140625" style="65" customWidth="1"/>
    <col min="2" max="2" width="29.00390625" style="66" customWidth="1"/>
    <col min="3" max="3" width="17.140625" style="37" customWidth="1"/>
    <col min="4" max="4" width="16.7109375" style="140" customWidth="1"/>
    <col min="5" max="6" width="16.7109375" style="37" customWidth="1"/>
    <col min="7" max="7" width="20.8515625" style="119" customWidth="1"/>
    <col min="8" max="10" width="16.7109375" style="37" customWidth="1"/>
    <col min="11" max="12" width="16.7109375" style="119" customWidth="1"/>
    <col min="13" max="13" width="16.7109375" style="37" hidden="1" customWidth="1"/>
    <col min="14" max="14" width="16.421875" style="37" hidden="1" customWidth="1"/>
    <col min="15" max="15" width="10.421875" style="37" customWidth="1"/>
    <col min="16" max="16384" width="9.140625" style="37" customWidth="1"/>
  </cols>
  <sheetData>
    <row r="1" spans="1:15" ht="24.75" customHeight="1">
      <c r="A1" s="212" t="s">
        <v>98</v>
      </c>
      <c r="B1" s="213"/>
      <c r="C1" s="213"/>
      <c r="D1" s="213"/>
      <c r="E1" s="213"/>
      <c r="F1" s="213"/>
      <c r="G1" s="213"/>
      <c r="H1" s="213"/>
      <c r="I1" s="213"/>
      <c r="J1" s="213"/>
      <c r="K1" s="132" t="s">
        <v>15</v>
      </c>
      <c r="M1" s="36"/>
      <c r="N1" s="36"/>
      <c r="O1" s="36"/>
    </row>
    <row r="2" spans="1:15" ht="20.25" customHeight="1">
      <c r="A2" s="36"/>
      <c r="B2" s="36"/>
      <c r="C2" s="36"/>
      <c r="D2" s="118"/>
      <c r="E2" s="36"/>
      <c r="F2" s="36"/>
      <c r="G2" s="118"/>
      <c r="H2" s="36"/>
      <c r="I2" s="36"/>
      <c r="J2" s="36"/>
      <c r="K2" s="118"/>
      <c r="L2" s="118"/>
      <c r="M2" s="36"/>
      <c r="N2" s="36"/>
      <c r="O2" s="36"/>
    </row>
    <row r="3" spans="1:15" ht="20.25" customHeight="1">
      <c r="A3" s="36"/>
      <c r="B3" s="36"/>
      <c r="C3" s="36"/>
      <c r="D3" s="118"/>
      <c r="E3" s="36"/>
      <c r="F3" s="36"/>
      <c r="G3" s="118"/>
      <c r="H3" s="36"/>
      <c r="I3" s="36"/>
      <c r="J3" s="36"/>
      <c r="K3" s="118"/>
      <c r="L3" s="118"/>
      <c r="M3" s="36"/>
      <c r="N3" s="36"/>
      <c r="O3" s="36"/>
    </row>
    <row r="4" spans="1:4" ht="18" customHeight="1">
      <c r="A4" s="96" t="s">
        <v>108</v>
      </c>
      <c r="B4" s="38"/>
      <c r="C4" s="38"/>
      <c r="D4" s="139"/>
    </row>
    <row r="5" spans="1:2" ht="15" customHeight="1">
      <c r="A5" s="39" t="s">
        <v>109</v>
      </c>
      <c r="B5" s="37"/>
    </row>
    <row r="6" spans="1:2" ht="16.5" customHeight="1">
      <c r="A6" s="34"/>
      <c r="B6" s="37"/>
    </row>
    <row r="7" spans="1:12" ht="15">
      <c r="A7" s="41"/>
      <c r="B7" s="41"/>
      <c r="C7" s="41"/>
      <c r="D7" s="141"/>
      <c r="E7" s="41"/>
      <c r="F7" s="41"/>
      <c r="G7" s="120"/>
      <c r="H7" s="41"/>
      <c r="I7" s="41"/>
      <c r="J7" s="41"/>
      <c r="K7" s="120"/>
      <c r="L7" s="133" t="s">
        <v>1</v>
      </c>
    </row>
    <row r="8" spans="1:12" ht="8.25" customHeight="1">
      <c r="A8" s="42"/>
      <c r="B8" s="42"/>
      <c r="C8" s="42"/>
      <c r="D8" s="121"/>
      <c r="E8" s="43"/>
      <c r="F8" s="43"/>
      <c r="G8" s="121"/>
      <c r="H8" s="43"/>
      <c r="I8" s="43"/>
      <c r="J8" s="43"/>
      <c r="K8" s="121"/>
      <c r="L8" s="121"/>
    </row>
    <row r="9" spans="1:14" ht="9.75" customHeight="1">
      <c r="A9" s="42"/>
      <c r="B9" s="42"/>
      <c r="C9" s="42"/>
      <c r="D9" s="122"/>
      <c r="E9" s="42"/>
      <c r="F9" s="42"/>
      <c r="G9" s="122"/>
      <c r="H9" s="42"/>
      <c r="I9" s="42"/>
      <c r="J9" s="42"/>
      <c r="L9" s="134"/>
      <c r="M9" s="42"/>
      <c r="N9" s="42"/>
    </row>
    <row r="10" spans="1:14" s="40" customFormat="1" ht="90">
      <c r="A10" s="44" t="s">
        <v>20</v>
      </c>
      <c r="B10" s="44" t="s">
        <v>85</v>
      </c>
      <c r="C10" s="45" t="s">
        <v>132</v>
      </c>
      <c r="D10" s="123" t="s">
        <v>91</v>
      </c>
      <c r="E10" s="45" t="s">
        <v>5</v>
      </c>
      <c r="F10" s="45" t="s">
        <v>6</v>
      </c>
      <c r="G10" s="123" t="s">
        <v>7</v>
      </c>
      <c r="H10" s="45" t="s">
        <v>8</v>
      </c>
      <c r="I10" s="45" t="s">
        <v>78</v>
      </c>
      <c r="J10" s="45" t="s">
        <v>76</v>
      </c>
      <c r="K10" s="135" t="s">
        <v>111</v>
      </c>
      <c r="L10" s="135" t="s">
        <v>112</v>
      </c>
      <c r="M10" s="46" t="s">
        <v>9</v>
      </c>
      <c r="N10" s="46" t="s">
        <v>10</v>
      </c>
    </row>
    <row r="11" spans="1:14" s="40" customFormat="1" ht="15">
      <c r="A11" s="97">
        <v>3</v>
      </c>
      <c r="B11" s="97" t="s">
        <v>86</v>
      </c>
      <c r="C11" s="98">
        <f>C12+C19+C49+C55</f>
        <v>11638537</v>
      </c>
      <c r="D11" s="124">
        <f>D12+D19+D49+D55</f>
        <v>1485857</v>
      </c>
      <c r="E11" s="98">
        <f>E12+E19+E49</f>
        <v>52000</v>
      </c>
      <c r="F11" s="98">
        <f>F12+F19</f>
        <v>315597</v>
      </c>
      <c r="G11" s="124">
        <f>G12+G19+I39+G56</f>
        <v>9982083</v>
      </c>
      <c r="H11" s="98"/>
      <c r="I11" s="98"/>
      <c r="J11" s="98"/>
      <c r="K11" s="136">
        <f>K12+K19+K49+K55</f>
        <v>12653500</v>
      </c>
      <c r="L11" s="136">
        <f>L12+L19+L49+L55</f>
        <v>12653500</v>
      </c>
      <c r="M11" s="99"/>
      <c r="N11" s="99"/>
    </row>
    <row r="12" spans="1:14" ht="14.25" customHeight="1">
      <c r="A12" s="47">
        <v>31</v>
      </c>
      <c r="B12" s="47" t="s">
        <v>23</v>
      </c>
      <c r="C12" s="48">
        <f>SUM(D12:J12)</f>
        <v>10034913</v>
      </c>
      <c r="D12" s="125">
        <f aca="true" t="shared" si="0" ref="D12:J12">SUM(D14:D16)</f>
        <v>372206</v>
      </c>
      <c r="E12" s="48">
        <f t="shared" si="0"/>
        <v>0</v>
      </c>
      <c r="F12" s="48">
        <f t="shared" si="0"/>
        <v>281172</v>
      </c>
      <c r="G12" s="125">
        <f>SUM(G14:G16)</f>
        <v>9381535</v>
      </c>
      <c r="H12" s="48">
        <f t="shared" si="0"/>
        <v>0</v>
      </c>
      <c r="I12" s="48">
        <f t="shared" si="0"/>
        <v>0</v>
      </c>
      <c r="J12" s="48">
        <f t="shared" si="0"/>
        <v>0</v>
      </c>
      <c r="K12" s="125">
        <v>11000000</v>
      </c>
      <c r="L12" s="125">
        <v>11000000</v>
      </c>
      <c r="M12" s="49">
        <f>SUM(M13:M19)</f>
        <v>0</v>
      </c>
      <c r="N12" s="49">
        <f>SUM(N13:N19)</f>
        <v>0</v>
      </c>
    </row>
    <row r="13" spans="1:14" ht="14.25" customHeight="1">
      <c r="A13" s="50">
        <v>311</v>
      </c>
      <c r="B13" s="51" t="s">
        <v>24</v>
      </c>
      <c r="C13" s="48"/>
      <c r="D13" s="126"/>
      <c r="E13" s="52"/>
      <c r="F13" s="52"/>
      <c r="G13" s="126"/>
      <c r="H13" s="52"/>
      <c r="I13" s="52"/>
      <c r="J13" s="52"/>
      <c r="K13" s="126"/>
      <c r="L13" s="126"/>
      <c r="M13" s="37">
        <v>0</v>
      </c>
      <c r="N13" s="37">
        <v>0</v>
      </c>
    </row>
    <row r="14" spans="1:14" ht="14.25" customHeight="1">
      <c r="A14" s="50">
        <v>3111</v>
      </c>
      <c r="B14" s="53" t="s">
        <v>25</v>
      </c>
      <c r="C14" s="60">
        <f>SUM(D14:J14)</f>
        <v>8345746</v>
      </c>
      <c r="D14" s="126">
        <f>308331</f>
        <v>308331</v>
      </c>
      <c r="E14" s="52">
        <v>0</v>
      </c>
      <c r="F14" s="52">
        <v>224080</v>
      </c>
      <c r="G14" s="126">
        <f>7813335</f>
        <v>7813335</v>
      </c>
      <c r="H14" s="52"/>
      <c r="I14" s="52"/>
      <c r="J14" s="52"/>
      <c r="K14" s="126"/>
      <c r="L14" s="126"/>
      <c r="M14" s="37">
        <v>0</v>
      </c>
      <c r="N14" s="37">
        <v>0</v>
      </c>
    </row>
    <row r="15" spans="1:14" ht="14.25" customHeight="1">
      <c r="A15" s="50">
        <v>3121</v>
      </c>
      <c r="B15" s="51" t="s">
        <v>26</v>
      </c>
      <c r="C15" s="60">
        <f>SUM(D15:J15)</f>
        <v>312000</v>
      </c>
      <c r="D15" s="126">
        <v>13000</v>
      </c>
      <c r="E15" s="52">
        <v>0</v>
      </c>
      <c r="F15" s="52">
        <v>20000</v>
      </c>
      <c r="G15" s="126">
        <f>249000+30000</f>
        <v>279000</v>
      </c>
      <c r="H15" s="52"/>
      <c r="I15" s="52"/>
      <c r="J15" s="52"/>
      <c r="K15" s="126"/>
      <c r="L15" s="126"/>
      <c r="M15" s="37">
        <v>0</v>
      </c>
      <c r="N15" s="37">
        <v>0</v>
      </c>
    </row>
    <row r="16" spans="1:12" ht="14.25" customHeight="1">
      <c r="A16" s="50">
        <v>3132</v>
      </c>
      <c r="B16" s="51" t="s">
        <v>27</v>
      </c>
      <c r="C16" s="60">
        <f>SUM(D16:J16)</f>
        <v>1377167</v>
      </c>
      <c r="D16" s="126">
        <f>50875</f>
        <v>50875</v>
      </c>
      <c r="E16" s="52">
        <v>0</v>
      </c>
      <c r="F16" s="52">
        <v>37092</v>
      </c>
      <c r="G16" s="126">
        <f>1289200</f>
        <v>1289200</v>
      </c>
      <c r="H16" s="52"/>
      <c r="I16" s="52"/>
      <c r="J16" s="52"/>
      <c r="K16" s="126"/>
      <c r="L16" s="126"/>
    </row>
    <row r="17" spans="1:12" ht="14.25" customHeight="1" hidden="1">
      <c r="A17" s="50"/>
      <c r="B17" s="51"/>
      <c r="C17" s="52"/>
      <c r="D17" s="126"/>
      <c r="E17" s="52"/>
      <c r="F17" s="52"/>
      <c r="G17" s="126"/>
      <c r="H17" s="52"/>
      <c r="I17" s="52"/>
      <c r="J17" s="52"/>
      <c r="K17" s="126"/>
      <c r="L17" s="126"/>
    </row>
    <row r="18" spans="1:14" ht="14.25" customHeight="1">
      <c r="A18" s="50"/>
      <c r="B18" s="54"/>
      <c r="C18" s="52"/>
      <c r="D18" s="126"/>
      <c r="E18" s="52"/>
      <c r="F18" s="52"/>
      <c r="G18" s="126"/>
      <c r="H18" s="52"/>
      <c r="I18" s="52"/>
      <c r="J18" s="52"/>
      <c r="K18" s="126"/>
      <c r="L18" s="126"/>
      <c r="M18" s="37">
        <v>0</v>
      </c>
      <c r="N18" s="37">
        <v>0</v>
      </c>
    </row>
    <row r="19" spans="1:14" ht="14.25" customHeight="1">
      <c r="A19" s="55">
        <v>32</v>
      </c>
      <c r="B19" s="69" t="s">
        <v>28</v>
      </c>
      <c r="C19" s="56">
        <f>SUM(D19:J19)</f>
        <v>1330124</v>
      </c>
      <c r="D19" s="127">
        <f>SUM(D20:D45)</f>
        <v>840151</v>
      </c>
      <c r="E19" s="56">
        <f aca="true" t="shared" si="1" ref="E19:J19">SUM(E20:E45)</f>
        <v>52000</v>
      </c>
      <c r="F19" s="56">
        <f t="shared" si="1"/>
        <v>34425</v>
      </c>
      <c r="G19" s="127">
        <f t="shared" si="1"/>
        <v>400548</v>
      </c>
      <c r="H19" s="56">
        <f t="shared" si="1"/>
        <v>3000</v>
      </c>
      <c r="I19" s="56">
        <f t="shared" si="1"/>
        <v>0</v>
      </c>
      <c r="J19" s="56">
        <f t="shared" si="1"/>
        <v>0</v>
      </c>
      <c r="K19" s="127">
        <v>1350000</v>
      </c>
      <c r="L19" s="127">
        <v>1350000</v>
      </c>
      <c r="M19" s="37">
        <v>0</v>
      </c>
      <c r="N19" s="37">
        <v>0</v>
      </c>
    </row>
    <row r="20" spans="1:14" ht="14.25" customHeight="1">
      <c r="A20" s="50">
        <v>3211</v>
      </c>
      <c r="B20" s="51" t="s">
        <v>29</v>
      </c>
      <c r="C20" s="52">
        <f aca="true" t="shared" si="2" ref="C20:C45">SUM(D20:J20)</f>
        <v>46000</v>
      </c>
      <c r="D20" s="126">
        <v>40000</v>
      </c>
      <c r="E20" s="52"/>
      <c r="F20" s="52"/>
      <c r="G20" s="126">
        <v>3000</v>
      </c>
      <c r="H20" s="52">
        <v>3000</v>
      </c>
      <c r="I20" s="52"/>
      <c r="J20" s="52"/>
      <c r="K20" s="126"/>
      <c r="L20" s="126"/>
      <c r="M20" s="49">
        <f>SUM(M21:M68)</f>
        <v>0</v>
      </c>
      <c r="N20" s="49">
        <f>SUM(N21:N68)</f>
        <v>0</v>
      </c>
    </row>
    <row r="21" spans="1:14" ht="14.25" customHeight="1">
      <c r="A21" s="50">
        <v>3212</v>
      </c>
      <c r="B21" s="51" t="s">
        <v>30</v>
      </c>
      <c r="C21" s="52">
        <f t="shared" si="2"/>
        <v>242276</v>
      </c>
      <c r="D21" s="126">
        <f>21851</f>
        <v>21851</v>
      </c>
      <c r="E21" s="52"/>
      <c r="F21" s="52">
        <v>20425</v>
      </c>
      <c r="G21" s="126">
        <f>200000</f>
        <v>200000</v>
      </c>
      <c r="H21" s="52"/>
      <c r="I21" s="52"/>
      <c r="J21" s="52"/>
      <c r="K21" s="126"/>
      <c r="L21" s="126"/>
      <c r="M21" s="37">
        <v>0</v>
      </c>
      <c r="N21" s="37">
        <v>0</v>
      </c>
    </row>
    <row r="22" spans="1:14" ht="14.25" customHeight="1">
      <c r="A22" s="50">
        <v>3213</v>
      </c>
      <c r="B22" s="51" t="s">
        <v>31</v>
      </c>
      <c r="C22" s="52">
        <f t="shared" si="2"/>
        <v>10000</v>
      </c>
      <c r="D22" s="126">
        <v>10000</v>
      </c>
      <c r="E22" s="52"/>
      <c r="F22" s="52"/>
      <c r="G22" s="126"/>
      <c r="H22" s="52"/>
      <c r="I22" s="52"/>
      <c r="J22" s="52"/>
      <c r="K22" s="126"/>
      <c r="L22" s="126"/>
      <c r="M22" s="37">
        <v>0</v>
      </c>
      <c r="N22" s="37">
        <v>0</v>
      </c>
    </row>
    <row r="23" spans="1:12" ht="14.25" customHeight="1">
      <c r="A23" s="50">
        <v>3214</v>
      </c>
      <c r="B23" s="51" t="s">
        <v>32</v>
      </c>
      <c r="C23" s="52">
        <f t="shared" si="2"/>
        <v>0</v>
      </c>
      <c r="D23" s="126">
        <v>0</v>
      </c>
      <c r="E23" s="52"/>
      <c r="F23" s="52"/>
      <c r="G23" s="126"/>
      <c r="H23" s="52"/>
      <c r="I23" s="52"/>
      <c r="J23" s="52"/>
      <c r="K23" s="126"/>
      <c r="L23" s="126"/>
    </row>
    <row r="24" spans="1:12" ht="14.25" customHeight="1">
      <c r="A24" s="50">
        <v>3221</v>
      </c>
      <c r="B24" s="51" t="s">
        <v>33</v>
      </c>
      <c r="C24" s="52">
        <f t="shared" si="2"/>
        <v>99900</v>
      </c>
      <c r="D24" s="126">
        <v>93900</v>
      </c>
      <c r="E24" s="52">
        <v>6000</v>
      </c>
      <c r="F24" s="52"/>
      <c r="G24" s="126"/>
      <c r="H24" s="52"/>
      <c r="I24" s="52"/>
      <c r="J24" s="52"/>
      <c r="K24" s="126"/>
      <c r="L24" s="126"/>
    </row>
    <row r="25" spans="1:12" ht="14.25" customHeight="1">
      <c r="A25" s="50">
        <v>3222</v>
      </c>
      <c r="B25" s="51" t="s">
        <v>110</v>
      </c>
      <c r="C25" s="52">
        <f t="shared" si="2"/>
        <v>135593</v>
      </c>
      <c r="D25" s="126">
        <v>0</v>
      </c>
      <c r="E25" s="52"/>
      <c r="F25" s="52"/>
      <c r="G25" s="126">
        <f>85660+27268+22665</f>
        <v>135593</v>
      </c>
      <c r="H25" s="52"/>
      <c r="I25" s="52"/>
      <c r="J25" s="52"/>
      <c r="K25" s="126"/>
      <c r="L25" s="126"/>
    </row>
    <row r="26" spans="1:12" ht="14.25" customHeight="1">
      <c r="A26" s="50">
        <v>3223</v>
      </c>
      <c r="B26" s="51" t="s">
        <v>34</v>
      </c>
      <c r="C26" s="52">
        <f>SUM(D26:J26)</f>
        <v>350000</v>
      </c>
      <c r="D26" s="126">
        <v>350000</v>
      </c>
      <c r="E26" s="52"/>
      <c r="F26" s="52"/>
      <c r="G26" s="126"/>
      <c r="H26" s="52"/>
      <c r="I26" s="52"/>
      <c r="J26" s="52"/>
      <c r="K26" s="126"/>
      <c r="L26" s="126"/>
    </row>
    <row r="27" spans="1:12" ht="14.25" customHeight="1">
      <c r="A27" s="50">
        <v>3224</v>
      </c>
      <c r="B27" s="51" t="s">
        <v>35</v>
      </c>
      <c r="C27" s="52">
        <f t="shared" si="2"/>
        <v>0</v>
      </c>
      <c r="D27" s="126">
        <v>0</v>
      </c>
      <c r="E27" s="52"/>
      <c r="F27" s="52"/>
      <c r="G27" s="126"/>
      <c r="H27" s="52"/>
      <c r="I27" s="52"/>
      <c r="J27" s="52"/>
      <c r="K27" s="126"/>
      <c r="L27" s="126"/>
    </row>
    <row r="28" spans="1:12" ht="14.25" customHeight="1">
      <c r="A28" s="50">
        <v>3225</v>
      </c>
      <c r="B28" s="51" t="s">
        <v>36</v>
      </c>
      <c r="C28" s="52">
        <f t="shared" si="2"/>
        <v>10000</v>
      </c>
      <c r="D28" s="126">
        <v>10000</v>
      </c>
      <c r="E28" s="52"/>
      <c r="F28" s="52"/>
      <c r="G28" s="126"/>
      <c r="H28" s="52"/>
      <c r="I28" s="52"/>
      <c r="J28" s="52"/>
      <c r="K28" s="126"/>
      <c r="L28" s="126"/>
    </row>
    <row r="29" spans="1:12" ht="14.25" customHeight="1">
      <c r="A29" s="50">
        <v>3227</v>
      </c>
      <c r="B29" s="51" t="s">
        <v>37</v>
      </c>
      <c r="C29" s="52">
        <f t="shared" si="2"/>
        <v>5000</v>
      </c>
      <c r="D29" s="126">
        <v>5000</v>
      </c>
      <c r="E29" s="52"/>
      <c r="F29" s="52"/>
      <c r="G29" s="126"/>
      <c r="H29" s="52"/>
      <c r="I29" s="52"/>
      <c r="J29" s="52"/>
      <c r="K29" s="126"/>
      <c r="L29" s="126"/>
    </row>
    <row r="30" spans="1:12" ht="14.25" customHeight="1">
      <c r="A30" s="50">
        <v>3231</v>
      </c>
      <c r="B30" s="51" t="s">
        <v>38</v>
      </c>
      <c r="C30" s="52">
        <f t="shared" si="2"/>
        <v>55000</v>
      </c>
      <c r="D30" s="126">
        <v>30000</v>
      </c>
      <c r="E30" s="52">
        <v>5000</v>
      </c>
      <c r="F30" s="52"/>
      <c r="G30" s="126">
        <v>20000</v>
      </c>
      <c r="H30" s="52"/>
      <c r="I30" s="52"/>
      <c r="J30" s="52"/>
      <c r="K30" s="126"/>
      <c r="L30" s="126"/>
    </row>
    <row r="31" spans="1:12" ht="14.25" customHeight="1">
      <c r="A31" s="50">
        <v>3232</v>
      </c>
      <c r="B31" s="51" t="s">
        <v>39</v>
      </c>
      <c r="C31" s="52">
        <f t="shared" si="2"/>
        <v>36000</v>
      </c>
      <c r="D31" s="126">
        <v>20000</v>
      </c>
      <c r="E31" s="52">
        <v>16000</v>
      </c>
      <c r="F31" s="52"/>
      <c r="G31" s="126"/>
      <c r="H31" s="52"/>
      <c r="I31" s="52"/>
      <c r="J31" s="52"/>
      <c r="K31" s="126"/>
      <c r="L31" s="126"/>
    </row>
    <row r="32" spans="1:12" ht="14.25" customHeight="1">
      <c r="A32" s="50">
        <v>3233</v>
      </c>
      <c r="B32" s="51" t="s">
        <v>40</v>
      </c>
      <c r="C32" s="52">
        <f t="shared" si="2"/>
        <v>4000</v>
      </c>
      <c r="D32" s="126">
        <v>4000</v>
      </c>
      <c r="E32" s="52"/>
      <c r="F32" s="52"/>
      <c r="G32" s="126"/>
      <c r="H32" s="52"/>
      <c r="I32" s="52"/>
      <c r="J32" s="52"/>
      <c r="K32" s="126"/>
      <c r="L32" s="126"/>
    </row>
    <row r="33" spans="1:12" ht="14.25" customHeight="1">
      <c r="A33" s="50">
        <v>3234</v>
      </c>
      <c r="B33" s="51" t="s">
        <v>41</v>
      </c>
      <c r="C33" s="52">
        <f t="shared" si="2"/>
        <v>40000</v>
      </c>
      <c r="D33" s="126">
        <v>40000</v>
      </c>
      <c r="E33" s="52"/>
      <c r="F33" s="52"/>
      <c r="G33" s="126"/>
      <c r="H33" s="52"/>
      <c r="I33" s="52"/>
      <c r="J33" s="52"/>
      <c r="K33" s="126"/>
      <c r="L33" s="126"/>
    </row>
    <row r="34" spans="1:12" ht="14.25" customHeight="1">
      <c r="A34" s="50">
        <v>3235</v>
      </c>
      <c r="B34" s="51" t="s">
        <v>42</v>
      </c>
      <c r="C34" s="52">
        <f t="shared" si="2"/>
        <v>15000</v>
      </c>
      <c r="D34" s="126">
        <v>15000</v>
      </c>
      <c r="E34" s="52"/>
      <c r="F34" s="52"/>
      <c r="G34" s="126"/>
      <c r="H34" s="52"/>
      <c r="I34" s="52"/>
      <c r="J34" s="52"/>
      <c r="K34" s="126"/>
      <c r="L34" s="126"/>
    </row>
    <row r="35" spans="1:12" ht="14.25" customHeight="1">
      <c r="A35" s="50">
        <v>3236</v>
      </c>
      <c r="B35" s="51" t="s">
        <v>43</v>
      </c>
      <c r="C35" s="52">
        <f t="shared" si="2"/>
        <v>30000</v>
      </c>
      <c r="D35" s="126">
        <v>30000</v>
      </c>
      <c r="E35" s="52"/>
      <c r="F35" s="52"/>
      <c r="G35" s="126"/>
      <c r="H35" s="52"/>
      <c r="I35" s="52"/>
      <c r="J35" s="52"/>
      <c r="K35" s="126"/>
      <c r="L35" s="126"/>
    </row>
    <row r="36" spans="1:12" ht="14.25" customHeight="1">
      <c r="A36" s="50">
        <v>3237</v>
      </c>
      <c r="B36" s="51" t="s">
        <v>44</v>
      </c>
      <c r="C36" s="52">
        <f t="shared" si="2"/>
        <v>15000</v>
      </c>
      <c r="D36" s="126">
        <v>15000</v>
      </c>
      <c r="E36" s="52"/>
      <c r="F36" s="52"/>
      <c r="G36" s="126"/>
      <c r="H36" s="52"/>
      <c r="I36" s="52"/>
      <c r="J36" s="52"/>
      <c r="K36" s="126"/>
      <c r="L36" s="126"/>
    </row>
    <row r="37" spans="1:12" ht="14.25" customHeight="1">
      <c r="A37" s="50">
        <v>3238</v>
      </c>
      <c r="B37" s="51" t="s">
        <v>45</v>
      </c>
      <c r="C37" s="52">
        <f t="shared" si="2"/>
        <v>15000</v>
      </c>
      <c r="D37" s="126">
        <v>15000</v>
      </c>
      <c r="E37" s="52"/>
      <c r="F37" s="52"/>
      <c r="G37" s="126"/>
      <c r="H37" s="52"/>
      <c r="I37" s="52"/>
      <c r="J37" s="52"/>
      <c r="K37" s="126"/>
      <c r="L37" s="126"/>
    </row>
    <row r="38" spans="1:12" ht="14.25" customHeight="1">
      <c r="A38" s="50">
        <v>3239</v>
      </c>
      <c r="B38" s="51" t="s">
        <v>46</v>
      </c>
      <c r="C38" s="52">
        <f t="shared" si="2"/>
        <v>85000</v>
      </c>
      <c r="D38" s="126">
        <v>80000</v>
      </c>
      <c r="E38" s="52">
        <v>5000</v>
      </c>
      <c r="F38" s="52"/>
      <c r="G38" s="126"/>
      <c r="H38" s="52"/>
      <c r="I38" s="52"/>
      <c r="J38" s="52"/>
      <c r="K38" s="126"/>
      <c r="L38" s="126"/>
    </row>
    <row r="39" spans="1:12" ht="14.25" customHeight="1">
      <c r="A39" s="50">
        <v>3241</v>
      </c>
      <c r="B39" s="51" t="s">
        <v>47</v>
      </c>
      <c r="C39" s="52">
        <f t="shared" si="2"/>
        <v>7705</v>
      </c>
      <c r="D39" s="126">
        <v>0</v>
      </c>
      <c r="E39" s="52"/>
      <c r="F39" s="52"/>
      <c r="G39" s="126">
        <v>7705</v>
      </c>
      <c r="H39" s="52"/>
      <c r="I39" s="52"/>
      <c r="J39" s="52"/>
      <c r="K39" s="126"/>
      <c r="L39" s="126"/>
    </row>
    <row r="40" spans="1:12" ht="14.25" customHeight="1">
      <c r="A40" s="50">
        <v>3291</v>
      </c>
      <c r="B40" s="51" t="s">
        <v>48</v>
      </c>
      <c r="C40" s="52">
        <f t="shared" si="2"/>
        <v>5000</v>
      </c>
      <c r="D40" s="126">
        <v>0</v>
      </c>
      <c r="E40" s="52"/>
      <c r="F40" s="52"/>
      <c r="G40" s="126">
        <v>5000</v>
      </c>
      <c r="H40" s="52"/>
      <c r="I40" s="52"/>
      <c r="J40" s="52"/>
      <c r="K40" s="126"/>
      <c r="L40" s="126"/>
    </row>
    <row r="41" spans="1:12" ht="14.25" customHeight="1">
      <c r="A41" s="50">
        <v>3292</v>
      </c>
      <c r="B41" s="51" t="s">
        <v>49</v>
      </c>
      <c r="C41" s="52">
        <f t="shared" si="2"/>
        <v>62000</v>
      </c>
      <c r="D41" s="126">
        <v>48000</v>
      </c>
      <c r="E41" s="52"/>
      <c r="F41" s="52">
        <v>14000</v>
      </c>
      <c r="G41" s="126"/>
      <c r="H41" s="52"/>
      <c r="I41" s="52"/>
      <c r="J41" s="52"/>
      <c r="K41" s="126"/>
      <c r="L41" s="126"/>
    </row>
    <row r="42" spans="1:12" ht="14.25" customHeight="1">
      <c r="A42" s="50">
        <v>3293</v>
      </c>
      <c r="B42" s="51" t="s">
        <v>50</v>
      </c>
      <c r="C42" s="52">
        <f t="shared" si="2"/>
        <v>20000</v>
      </c>
      <c r="D42" s="126">
        <v>10000</v>
      </c>
      <c r="E42" s="52">
        <v>10000</v>
      </c>
      <c r="F42" s="52"/>
      <c r="G42" s="126"/>
      <c r="H42" s="52"/>
      <c r="I42" s="52"/>
      <c r="J42" s="52"/>
      <c r="K42" s="126"/>
      <c r="L42" s="126"/>
    </row>
    <row r="43" spans="1:12" ht="14.25" customHeight="1">
      <c r="A43" s="50">
        <v>3294</v>
      </c>
      <c r="B43" s="51" t="s">
        <v>51</v>
      </c>
      <c r="C43" s="52">
        <f t="shared" si="2"/>
        <v>1400</v>
      </c>
      <c r="D43" s="126">
        <v>1400</v>
      </c>
      <c r="E43" s="52"/>
      <c r="F43" s="52"/>
      <c r="G43" s="126"/>
      <c r="H43" s="52"/>
      <c r="I43" s="52"/>
      <c r="J43" s="52"/>
      <c r="K43" s="126"/>
      <c r="L43" s="126"/>
    </row>
    <row r="44" spans="1:12" ht="14.25" customHeight="1">
      <c r="A44" s="50">
        <v>3295</v>
      </c>
      <c r="B44" s="51" t="s">
        <v>52</v>
      </c>
      <c r="C44" s="52">
        <f t="shared" si="2"/>
        <v>29250</v>
      </c>
      <c r="D44" s="126">
        <v>0</v>
      </c>
      <c r="E44" s="52"/>
      <c r="F44" s="52"/>
      <c r="G44" s="126">
        <v>29250</v>
      </c>
      <c r="H44" s="52"/>
      <c r="I44" s="52"/>
      <c r="J44" s="52"/>
      <c r="K44" s="126"/>
      <c r="L44" s="126"/>
    </row>
    <row r="45" spans="1:12" ht="14.25" customHeight="1">
      <c r="A45" s="50">
        <v>3299</v>
      </c>
      <c r="B45" s="51" t="s">
        <v>53</v>
      </c>
      <c r="C45" s="52">
        <f t="shared" si="2"/>
        <v>11000</v>
      </c>
      <c r="D45" s="126">
        <v>1000</v>
      </c>
      <c r="E45" s="52">
        <v>10000</v>
      </c>
      <c r="F45" s="52"/>
      <c r="G45" s="126"/>
      <c r="H45" s="52"/>
      <c r="I45" s="52"/>
      <c r="J45" s="52"/>
      <c r="K45" s="126"/>
      <c r="L45" s="126"/>
    </row>
    <row r="46" spans="1:12" ht="14.25" customHeight="1" hidden="1">
      <c r="A46" s="50"/>
      <c r="B46" s="51"/>
      <c r="C46" s="52"/>
      <c r="D46" s="126"/>
      <c r="E46" s="52"/>
      <c r="F46" s="52"/>
      <c r="G46" s="126"/>
      <c r="H46" s="52"/>
      <c r="I46" s="52"/>
      <c r="J46" s="52"/>
      <c r="K46" s="126"/>
      <c r="L46" s="126"/>
    </row>
    <row r="47" spans="1:12" ht="14.25" customHeight="1" hidden="1">
      <c r="A47" s="50"/>
      <c r="B47" s="51"/>
      <c r="C47" s="52"/>
      <c r="D47" s="126"/>
      <c r="E47" s="52"/>
      <c r="F47" s="52"/>
      <c r="G47" s="126"/>
      <c r="H47" s="52"/>
      <c r="I47" s="52"/>
      <c r="J47" s="52"/>
      <c r="K47" s="126"/>
      <c r="L47" s="126"/>
    </row>
    <row r="48" spans="1:14" ht="14.25" customHeight="1">
      <c r="A48" s="50"/>
      <c r="B48" s="51"/>
      <c r="C48" s="52"/>
      <c r="D48" s="126"/>
      <c r="E48" s="52"/>
      <c r="F48" s="52"/>
      <c r="G48" s="126"/>
      <c r="H48" s="52"/>
      <c r="I48" s="52"/>
      <c r="J48" s="52"/>
      <c r="K48" s="126"/>
      <c r="L48" s="126"/>
      <c r="M48" s="37">
        <v>0</v>
      </c>
      <c r="N48" s="37">
        <v>0</v>
      </c>
    </row>
    <row r="49" spans="1:14" ht="14.25" customHeight="1">
      <c r="A49" s="55">
        <v>34</v>
      </c>
      <c r="B49" s="69" t="s">
        <v>54</v>
      </c>
      <c r="C49" s="56">
        <f>SUM(D49:J49)</f>
        <v>3500</v>
      </c>
      <c r="D49" s="127">
        <f aca="true" t="shared" si="3" ref="D49:J49">SUM(D50:D52)</f>
        <v>3500</v>
      </c>
      <c r="E49" s="56">
        <f t="shared" si="3"/>
        <v>0</v>
      </c>
      <c r="F49" s="56">
        <f t="shared" si="3"/>
        <v>0</v>
      </c>
      <c r="G49" s="127">
        <f t="shared" si="3"/>
        <v>0</v>
      </c>
      <c r="H49" s="56">
        <f t="shared" si="3"/>
        <v>0</v>
      </c>
      <c r="I49" s="56">
        <f t="shared" si="3"/>
        <v>0</v>
      </c>
      <c r="J49" s="56">
        <f t="shared" si="3"/>
        <v>0</v>
      </c>
      <c r="K49" s="127">
        <v>3500</v>
      </c>
      <c r="L49" s="127">
        <v>3500</v>
      </c>
      <c r="M49" s="37">
        <v>0</v>
      </c>
      <c r="N49" s="37">
        <v>0</v>
      </c>
    </row>
    <row r="50" spans="1:14" ht="14.25" customHeight="1">
      <c r="A50" s="50">
        <v>3431</v>
      </c>
      <c r="B50" s="51" t="s">
        <v>55</v>
      </c>
      <c r="C50" s="52">
        <f>SUM(D50:J50)</f>
        <v>3000</v>
      </c>
      <c r="D50" s="126">
        <v>3000</v>
      </c>
      <c r="E50" s="52"/>
      <c r="F50" s="52"/>
      <c r="G50" s="126"/>
      <c r="H50" s="52"/>
      <c r="I50" s="52"/>
      <c r="J50" s="52"/>
      <c r="K50" s="126"/>
      <c r="L50" s="126"/>
      <c r="M50" s="37">
        <v>0</v>
      </c>
      <c r="N50" s="37">
        <v>0</v>
      </c>
    </row>
    <row r="51" spans="1:12" ht="14.25" customHeight="1">
      <c r="A51" s="50">
        <v>3432</v>
      </c>
      <c r="B51" s="51" t="s">
        <v>84</v>
      </c>
      <c r="C51" s="52">
        <f>SUM(D51:J51)</f>
        <v>0</v>
      </c>
      <c r="D51" s="126">
        <v>0</v>
      </c>
      <c r="E51" s="52"/>
      <c r="F51" s="52"/>
      <c r="G51" s="126"/>
      <c r="H51" s="52"/>
      <c r="I51" s="52"/>
      <c r="J51" s="52"/>
      <c r="K51" s="126"/>
      <c r="L51" s="126"/>
    </row>
    <row r="52" spans="1:14" ht="14.25" customHeight="1">
      <c r="A52" s="50">
        <v>3433</v>
      </c>
      <c r="B52" s="51" t="s">
        <v>56</v>
      </c>
      <c r="C52" s="52">
        <f>SUM(D52:J52)</f>
        <v>500</v>
      </c>
      <c r="D52" s="126">
        <v>500</v>
      </c>
      <c r="E52" s="52"/>
      <c r="F52" s="52"/>
      <c r="G52" s="126"/>
      <c r="H52" s="52"/>
      <c r="I52" s="52"/>
      <c r="J52" s="52"/>
      <c r="K52" s="126"/>
      <c r="L52" s="126"/>
      <c r="M52" s="37">
        <v>0</v>
      </c>
      <c r="N52" s="37">
        <v>0</v>
      </c>
    </row>
    <row r="53" spans="1:12" ht="14.25" customHeight="1" hidden="1">
      <c r="A53" s="50"/>
      <c r="B53" s="51"/>
      <c r="C53" s="52"/>
      <c r="D53" s="126"/>
      <c r="E53" s="52"/>
      <c r="F53" s="52"/>
      <c r="G53" s="126"/>
      <c r="H53" s="52"/>
      <c r="I53" s="52"/>
      <c r="J53" s="52"/>
      <c r="K53" s="126"/>
      <c r="L53" s="126"/>
    </row>
    <row r="54" spans="1:12" ht="14.25" customHeight="1">
      <c r="A54" s="50"/>
      <c r="B54" s="51"/>
      <c r="C54" s="52"/>
      <c r="D54" s="126"/>
      <c r="E54" s="52"/>
      <c r="F54" s="52"/>
      <c r="G54" s="126"/>
      <c r="H54" s="52"/>
      <c r="I54" s="52"/>
      <c r="J54" s="52"/>
      <c r="K54" s="126"/>
      <c r="L54" s="126"/>
    </row>
    <row r="55" spans="1:12" ht="31.5" customHeight="1">
      <c r="A55" s="55">
        <v>37</v>
      </c>
      <c r="B55" s="146" t="s">
        <v>127</v>
      </c>
      <c r="C55" s="56">
        <v>270000</v>
      </c>
      <c r="D55" s="127">
        <v>270000</v>
      </c>
      <c r="E55" s="52"/>
      <c r="F55" s="52"/>
      <c r="G55" s="126"/>
      <c r="H55" s="52"/>
      <c r="I55" s="52"/>
      <c r="J55" s="52"/>
      <c r="K55" s="127">
        <v>300000</v>
      </c>
      <c r="L55" s="127">
        <v>300000</v>
      </c>
    </row>
    <row r="56" spans="1:14" ht="14.25" customHeight="1">
      <c r="A56" s="50">
        <v>4</v>
      </c>
      <c r="B56" s="51"/>
      <c r="C56" s="52">
        <f>C57+C64</f>
        <v>770000</v>
      </c>
      <c r="D56" s="126">
        <f>D57+D64</f>
        <v>535000</v>
      </c>
      <c r="E56" s="52">
        <f>E57+E64</f>
        <v>35000</v>
      </c>
      <c r="F56" s="52"/>
      <c r="G56" s="126">
        <f>G57+G64</f>
        <v>200000</v>
      </c>
      <c r="H56" s="52"/>
      <c r="I56" s="52"/>
      <c r="J56" s="52"/>
      <c r="K56" s="126">
        <v>500000</v>
      </c>
      <c r="L56" s="126">
        <v>500000</v>
      </c>
      <c r="M56" s="37">
        <v>0</v>
      </c>
      <c r="N56" s="37">
        <v>0</v>
      </c>
    </row>
    <row r="57" spans="1:14" ht="14.25" customHeight="1">
      <c r="A57" s="55">
        <v>42</v>
      </c>
      <c r="B57" s="57" t="s">
        <v>57</v>
      </c>
      <c r="C57" s="56">
        <f aca="true" t="shared" si="4" ref="C57:C66">SUM(D57:J57)</f>
        <v>370000</v>
      </c>
      <c r="D57" s="127">
        <f>SUM(D58:D63)</f>
        <v>135000</v>
      </c>
      <c r="E57" s="56">
        <f>SUM(E58:E63)</f>
        <v>35000</v>
      </c>
      <c r="F57" s="56">
        <f>SUM(F58:F66)</f>
        <v>0</v>
      </c>
      <c r="G57" s="127">
        <f>SUM(G58:G66)</f>
        <v>200000</v>
      </c>
      <c r="H57" s="56">
        <f>SUM(H58:H66)</f>
        <v>0</v>
      </c>
      <c r="I57" s="56">
        <f>SUM(I58:I66)</f>
        <v>0</v>
      </c>
      <c r="J57" s="56">
        <f>SUM(J58:J66)</f>
        <v>0</v>
      </c>
      <c r="K57" s="127">
        <v>400000</v>
      </c>
      <c r="L57" s="127">
        <v>400000</v>
      </c>
      <c r="M57" s="37">
        <v>0</v>
      </c>
      <c r="N57" s="37">
        <v>0</v>
      </c>
    </row>
    <row r="58" spans="1:14" ht="14.25" customHeight="1">
      <c r="A58" s="50">
        <v>4221</v>
      </c>
      <c r="B58" s="53" t="s">
        <v>58</v>
      </c>
      <c r="C58" s="52">
        <f>SUM(D58:J58)</f>
        <v>130000</v>
      </c>
      <c r="D58" s="126">
        <v>100000</v>
      </c>
      <c r="E58" s="52">
        <v>30000</v>
      </c>
      <c r="F58" s="52"/>
      <c r="G58" s="126"/>
      <c r="H58" s="52"/>
      <c r="I58" s="52"/>
      <c r="J58" s="52"/>
      <c r="K58" s="126"/>
      <c r="L58" s="126"/>
      <c r="M58" s="37">
        <v>0</v>
      </c>
      <c r="N58" s="37">
        <v>0</v>
      </c>
    </row>
    <row r="59" spans="1:12" ht="14.25" customHeight="1">
      <c r="A59" s="50">
        <v>4222</v>
      </c>
      <c r="B59" s="53" t="s">
        <v>79</v>
      </c>
      <c r="C59" s="52">
        <f>SUM(D59:J59)</f>
        <v>0</v>
      </c>
      <c r="D59" s="126">
        <v>0</v>
      </c>
      <c r="E59" s="52"/>
      <c r="F59" s="52"/>
      <c r="G59" s="126"/>
      <c r="H59" s="52"/>
      <c r="I59" s="52"/>
      <c r="J59" s="52"/>
      <c r="K59" s="126"/>
      <c r="L59" s="126"/>
    </row>
    <row r="60" spans="1:12" ht="14.25" customHeight="1">
      <c r="A60" s="50">
        <v>4223</v>
      </c>
      <c r="B60" s="53" t="s">
        <v>62</v>
      </c>
      <c r="C60" s="52">
        <f t="shared" si="4"/>
        <v>0</v>
      </c>
      <c r="D60" s="126">
        <v>0</v>
      </c>
      <c r="E60" s="52"/>
      <c r="F60" s="52"/>
      <c r="G60" s="126"/>
      <c r="H60" s="52"/>
      <c r="I60" s="52"/>
      <c r="J60" s="52"/>
      <c r="K60" s="126"/>
      <c r="L60" s="126"/>
    </row>
    <row r="61" spans="1:12" ht="14.25" customHeight="1">
      <c r="A61" s="50">
        <v>4226</v>
      </c>
      <c r="B61" s="53" t="s">
        <v>80</v>
      </c>
      <c r="C61" s="52">
        <f t="shared" si="4"/>
        <v>10000</v>
      </c>
      <c r="D61" s="126">
        <v>10000</v>
      </c>
      <c r="E61" s="52"/>
      <c r="F61" s="52"/>
      <c r="G61" s="126"/>
      <c r="H61" s="52"/>
      <c r="I61" s="52"/>
      <c r="J61" s="52"/>
      <c r="K61" s="126"/>
      <c r="L61" s="126"/>
    </row>
    <row r="62" spans="1:12" ht="27.75" customHeight="1">
      <c r="A62" s="50">
        <v>4227</v>
      </c>
      <c r="B62" s="70" t="s">
        <v>61</v>
      </c>
      <c r="C62" s="52">
        <f t="shared" si="4"/>
        <v>10000</v>
      </c>
      <c r="D62" s="126">
        <v>10000</v>
      </c>
      <c r="E62" s="52"/>
      <c r="F62" s="52"/>
      <c r="G62" s="126"/>
      <c r="H62" s="52"/>
      <c r="I62" s="52"/>
      <c r="J62" s="52"/>
      <c r="K62" s="126"/>
      <c r="L62" s="126"/>
    </row>
    <row r="63" spans="1:12" ht="14.25" customHeight="1">
      <c r="A63" s="50">
        <v>4241</v>
      </c>
      <c r="B63" s="53" t="s">
        <v>60</v>
      </c>
      <c r="C63" s="52">
        <f t="shared" si="4"/>
        <v>220000</v>
      </c>
      <c r="D63" s="126">
        <v>15000</v>
      </c>
      <c r="E63" s="52">
        <v>5000</v>
      </c>
      <c r="F63" s="52"/>
      <c r="G63" s="126">
        <v>200000</v>
      </c>
      <c r="H63" s="52"/>
      <c r="I63" s="52"/>
      <c r="J63" s="52"/>
      <c r="K63" s="126"/>
      <c r="L63" s="126"/>
    </row>
    <row r="64" spans="1:12" ht="14.25" customHeight="1">
      <c r="A64" s="55">
        <v>45</v>
      </c>
      <c r="B64" s="69" t="s">
        <v>81</v>
      </c>
      <c r="C64" s="56">
        <f t="shared" si="4"/>
        <v>400000</v>
      </c>
      <c r="D64" s="127">
        <f>SUM(D65:D66)</f>
        <v>400000</v>
      </c>
      <c r="E64" s="52"/>
      <c r="F64" s="52"/>
      <c r="G64" s="126"/>
      <c r="H64" s="52"/>
      <c r="I64" s="52"/>
      <c r="J64" s="52"/>
      <c r="K64" s="127">
        <v>100000</v>
      </c>
      <c r="L64" s="127">
        <v>100000</v>
      </c>
    </row>
    <row r="65" spans="1:12" ht="14.25" customHeight="1">
      <c r="A65" s="50">
        <v>4511</v>
      </c>
      <c r="B65" s="53" t="s">
        <v>59</v>
      </c>
      <c r="C65" s="52">
        <f t="shared" si="4"/>
        <v>400000</v>
      </c>
      <c r="D65" s="126">
        <v>400000</v>
      </c>
      <c r="E65" s="52"/>
      <c r="F65" s="52"/>
      <c r="G65" s="126"/>
      <c r="H65" s="52"/>
      <c r="I65" s="52"/>
      <c r="J65" s="52"/>
      <c r="K65" s="126"/>
      <c r="L65" s="126"/>
    </row>
    <row r="66" spans="1:12" ht="14.25" customHeight="1">
      <c r="A66" s="58">
        <v>4521</v>
      </c>
      <c r="B66" s="59" t="s">
        <v>92</v>
      </c>
      <c r="C66" s="52">
        <f t="shared" si="4"/>
        <v>0</v>
      </c>
      <c r="D66" s="128">
        <v>0</v>
      </c>
      <c r="E66" s="60"/>
      <c r="F66" s="60"/>
      <c r="G66" s="128"/>
      <c r="H66" s="60"/>
      <c r="I66" s="60"/>
      <c r="J66" s="60"/>
      <c r="K66" s="128"/>
      <c r="L66" s="128"/>
    </row>
    <row r="67" spans="1:14" ht="14.25" customHeight="1">
      <c r="A67" s="61"/>
      <c r="B67" s="35" t="s">
        <v>11</v>
      </c>
      <c r="C67" s="62">
        <f>D67+E67+F67+G67+H67</f>
        <v>12408537</v>
      </c>
      <c r="D67" s="129">
        <f>D11+D56</f>
        <v>2020857</v>
      </c>
      <c r="E67" s="62">
        <f aca="true" t="shared" si="5" ref="E67:J67">SUM(E14:E16)+SUM(E20:E45)+SUM(E50:E52)+SUM(E58:E65)</f>
        <v>87000</v>
      </c>
      <c r="F67" s="62">
        <f t="shared" si="5"/>
        <v>315597</v>
      </c>
      <c r="G67" s="62">
        <f t="shared" si="5"/>
        <v>9982083</v>
      </c>
      <c r="H67" s="62">
        <f t="shared" si="5"/>
        <v>3000</v>
      </c>
      <c r="I67" s="62">
        <f t="shared" si="5"/>
        <v>0</v>
      </c>
      <c r="J67" s="62">
        <f t="shared" si="5"/>
        <v>0</v>
      </c>
      <c r="K67" s="129">
        <f>SUM(K12+K55+K19+K49+K57+K64)</f>
        <v>13153500</v>
      </c>
      <c r="L67" s="129">
        <v>13153500</v>
      </c>
      <c r="M67" s="37">
        <v>0</v>
      </c>
      <c r="N67" s="37">
        <v>0</v>
      </c>
    </row>
    <row r="68" spans="1:14" ht="14.25" customHeight="1">
      <c r="A68" s="63"/>
      <c r="B68" s="64" t="s">
        <v>12</v>
      </c>
      <c r="C68" s="62">
        <f>D68+E68+F68+G68+H68</f>
        <v>12408537</v>
      </c>
      <c r="D68" s="129">
        <f>D67</f>
        <v>2020857</v>
      </c>
      <c r="E68" s="62">
        <f aca="true" t="shared" si="6" ref="E68:J68">SUM(E12+E19+E49+E57)</f>
        <v>87000</v>
      </c>
      <c r="F68" s="62">
        <f t="shared" si="6"/>
        <v>315597</v>
      </c>
      <c r="G68" s="62">
        <f>SUM(G12+G19+G49+G57)</f>
        <v>9982083</v>
      </c>
      <c r="H68" s="62">
        <f t="shared" si="6"/>
        <v>3000</v>
      </c>
      <c r="I68" s="62">
        <f t="shared" si="6"/>
        <v>0</v>
      </c>
      <c r="J68" s="62">
        <f t="shared" si="6"/>
        <v>0</v>
      </c>
      <c r="K68" s="129">
        <v>13153500</v>
      </c>
      <c r="L68" s="129">
        <v>13153500</v>
      </c>
      <c r="M68" s="37">
        <v>0</v>
      </c>
      <c r="N68" s="37">
        <v>0</v>
      </c>
    </row>
  </sheetData>
  <sheetProtection/>
  <mergeCells count="1">
    <mergeCell ref="A1:J1"/>
  </mergeCells>
  <printOptions/>
  <pageMargins left="0.1968503937007874" right="0.1968503937007874" top="0" bottom="0" header="0.7086614173228347" footer="0.5118110236220472"/>
  <pageSetup fitToHeight="1" fitToWidth="1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Mladenka</cp:lastModifiedBy>
  <cp:lastPrinted>2019-11-18T14:01:27Z</cp:lastPrinted>
  <dcterms:created xsi:type="dcterms:W3CDTF">1996-10-14T23:33:28Z</dcterms:created>
  <dcterms:modified xsi:type="dcterms:W3CDTF">2019-12-10T12:57:44Z</dcterms:modified>
  <cp:category/>
  <cp:version/>
  <cp:contentType/>
  <cp:contentStatus/>
</cp:coreProperties>
</file>