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4" activeTab="2"/>
  </bookViews>
  <sheets>
    <sheet name="OPĆI DIO" sheetId="1" r:id="rId1"/>
    <sheet name="PLAN PRIHODA 2019-2021" sheetId="2" r:id="rId2"/>
    <sheet name="PLAN RASHODA 2019-2021" sheetId="3" r:id="rId3"/>
  </sheets>
  <definedNames/>
  <calcPr fullCalcOnLoad="1"/>
</workbook>
</file>

<file path=xl/comments3.xml><?xml version="1.0" encoding="utf-8"?>
<comments xmlns="http://schemas.openxmlformats.org/spreadsheetml/2006/main">
  <authors>
    <author>OŠ Zadarski otoci</author>
  </authors>
  <commentList>
    <comment ref="H22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Portal dobrote + Shema školskog voća </t>
        </r>
      </text>
    </comment>
    <comment ref="H38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Osiguranje učenika</t>
        </r>
      </text>
    </comment>
    <comment ref="H39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5000 kn za Sigurno u prometu</t>
        </r>
      </text>
    </comment>
    <comment ref="H21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Globe + kamate za račun</t>
        </r>
      </text>
    </comment>
    <comment ref="H18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Globe</t>
        </r>
      </text>
    </comment>
    <comment ref="H37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Sigurno u prometu- Naknada za komisiju</t>
        </r>
      </text>
    </comment>
    <comment ref="F19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Prijevoz PUN+ Produženi boravak +Mala škola u Silbi</t>
        </r>
      </text>
    </comment>
    <comment ref="F12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Plaća PUN EU (10), Produženi boravak(2) i Mala škola u Silbi(1)</t>
        </r>
      </text>
    </comment>
    <comment ref="G57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Najam dvorane</t>
        </r>
      </text>
    </comment>
    <comment ref="C55" authorId="0">
      <text>
        <r>
          <rPr>
            <b/>
            <sz val="9"/>
            <rFont val="Segoe UI"/>
            <family val="2"/>
          </rPr>
          <t>OŠ Zadarski otoci:</t>
        </r>
        <r>
          <rPr>
            <sz val="9"/>
            <rFont val="Segoe UI"/>
            <family val="2"/>
          </rPr>
          <t xml:space="preserve">
Rekonstrukcija balkonskog prostora u dvije učionice, gradnja i montaža – 400.000,00 kn
-Pregradni zid(zastor) u dvorani – 200.000,00 kn</t>
        </r>
      </text>
    </comment>
    <comment ref="I13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Projekt EU- ZadarZaDar i InovA@skola</t>
        </r>
      </text>
    </comment>
  </commentList>
</comments>
</file>

<file path=xl/sharedStrings.xml><?xml version="1.0" encoding="utf-8"?>
<sst xmlns="http://schemas.openxmlformats.org/spreadsheetml/2006/main" count="132" uniqueCount="103">
  <si>
    <t>u kunama</t>
  </si>
  <si>
    <t>Ukupno (po izvorima)</t>
  </si>
  <si>
    <t>Opći prihodi i primici</t>
  </si>
  <si>
    <t>Vlastiti prihodi</t>
  </si>
  <si>
    <t>Prihodi za posebne namjene</t>
  </si>
  <si>
    <t>Namjenski primici od zaduživanja</t>
  </si>
  <si>
    <t>Prihodi od nefinancijske imovine i nadoknade šteta s osnova osiguranja</t>
  </si>
  <si>
    <t xml:space="preserve"> Procjena 2006.</t>
  </si>
  <si>
    <t xml:space="preserve">Vlastiti prihodi </t>
  </si>
  <si>
    <t>Plaće za redovan rad</t>
  </si>
  <si>
    <t>Dopr. za zdr. osiguranj</t>
  </si>
  <si>
    <t>Dop.za zapošljavanje</t>
  </si>
  <si>
    <t>Službena putovanja</t>
  </si>
  <si>
    <t>Troš.za prij.na posao</t>
  </si>
  <si>
    <t>Struč. usav. zaposlenik</t>
  </si>
  <si>
    <t>Ured.mat i ostali mat.</t>
  </si>
  <si>
    <t>Energija</t>
  </si>
  <si>
    <t>Sit. inventar i aut. gume</t>
  </si>
  <si>
    <t>Usluge tel. pošte i pr.</t>
  </si>
  <si>
    <t>Usl. tek. i inv. održ.</t>
  </si>
  <si>
    <t>Usl. promidžbe i infor.</t>
  </si>
  <si>
    <t>Zdrast usluge</t>
  </si>
  <si>
    <t>Intel. i ostale usluge</t>
  </si>
  <si>
    <t>Računalne usluge</t>
  </si>
  <si>
    <t>Ostale usluge</t>
  </si>
  <si>
    <t>Premije osiguranja</t>
  </si>
  <si>
    <t>Reprezentacija</t>
  </si>
  <si>
    <t>Članarine</t>
  </si>
  <si>
    <t>Ostali nesp. rash. posl.</t>
  </si>
  <si>
    <t>Bank. usl. i usl. pl. pro</t>
  </si>
  <si>
    <t>Zarezne kamate</t>
  </si>
  <si>
    <t>Financijski rashodi</t>
  </si>
  <si>
    <t>Ras. za nab pr. du.im</t>
  </si>
  <si>
    <t>Ured.opr i namj.</t>
  </si>
  <si>
    <t>Dod.ulag.na nef.imov.</t>
  </si>
  <si>
    <t>Komunalne usluge</t>
  </si>
  <si>
    <t>Zašt. odjeća i obuća</t>
  </si>
  <si>
    <t>spor. I gl. Oprema</t>
  </si>
  <si>
    <t>knjige</t>
  </si>
  <si>
    <t>10486733</t>
  </si>
  <si>
    <t>PLAN RASHODA I IZDATAKA</t>
  </si>
  <si>
    <t>Šifra</t>
  </si>
  <si>
    <t xml:space="preserve">Naziv </t>
  </si>
  <si>
    <t>PROJEKCIJA PLANA ZA 2018.</t>
  </si>
  <si>
    <t>Državni proračun Ministarstvo</t>
  </si>
  <si>
    <t>PRORAČUNSKI KORISNIK</t>
  </si>
  <si>
    <t>A</t>
  </si>
  <si>
    <t>Naziv aktivnosti</t>
  </si>
  <si>
    <t>RASHODI POSLOVANJA</t>
  </si>
  <si>
    <t>Rashodi za zaposlene</t>
  </si>
  <si>
    <t>Materijalni rashodi</t>
  </si>
  <si>
    <t xml:space="preserve">Gradski proračun </t>
  </si>
  <si>
    <t>Redovno poslovanje</t>
  </si>
  <si>
    <t>Mat. i dj za tek. i in.od</t>
  </si>
  <si>
    <t>Oprema za održ i zašt.</t>
  </si>
  <si>
    <t>Ostali rash.za zaposlene</t>
  </si>
  <si>
    <t>Program</t>
  </si>
  <si>
    <t>Ostale usluge-zaštitar</t>
  </si>
  <si>
    <t>Ostalo</t>
  </si>
  <si>
    <t>Novč.nak. Zbog nez. Inv.</t>
  </si>
  <si>
    <t>ostalo preko nadl. Prorač.</t>
  </si>
  <si>
    <t>Rash.za nab.dug.im i ulag.</t>
  </si>
  <si>
    <t>U K U P N O (3)</t>
  </si>
  <si>
    <t>Sveukupno (3+4)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</si>
  <si>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</si>
  <si>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</si>
  <si>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</si>
  <si>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od prodaje  nefinancijske imovine i nadoknade šteta s osnova osiguranja</t>
  </si>
  <si>
    <t>Ukupno prihodi i primici za 2018.</t>
  </si>
  <si>
    <t>OPĆI DIO</t>
  </si>
  <si>
    <t>PRIHODI OD PRODAJE NEFINANCIJSKE IMOVINE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</si>
  <si>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</si>
  <si>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</si>
  <si>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</si>
  <si>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</si>
  <si>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</si>
  <si>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</si>
  <si>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</si>
  <si>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nespomenuti prihodi</t>
  </si>
  <si>
    <t>uređaji stroj. I opr. Zat. Na</t>
  </si>
  <si>
    <t>PROJEKCIJA PLANA ZA 2020.</t>
  </si>
  <si>
    <t xml:space="preserve">PRIHODI UKUPNO </t>
  </si>
  <si>
    <t>Prijedlog plana 
za 2018</t>
  </si>
  <si>
    <t>Projekcija plana
za 2019</t>
  </si>
  <si>
    <t>Projekcija plana 
za 2020.</t>
  </si>
  <si>
    <t>Prijedlog plana 
za 2018.</t>
  </si>
  <si>
    <t>RASHODI UKUPNO</t>
  </si>
  <si>
    <t>Ukupno prihodi i primici za 2020.</t>
  </si>
  <si>
    <t>Ukupno prihodi i primici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</si>
  <si>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</si>
  <si>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PRIJEDLOG PLANA ZA 2019.</t>
  </si>
  <si>
    <t>PROJEKCIJA PLANA ZA 2021.</t>
  </si>
  <si>
    <t>2021.</t>
  </si>
  <si>
    <t>/</t>
  </si>
  <si>
    <t>////</t>
  </si>
  <si>
    <t>Zakupnine i najamnine</t>
  </si>
  <si>
    <t>Dodatna ulaganja na gređ.obj.</t>
  </si>
  <si>
    <t xml:space="preserve">PRIHODI POSLOVANJA </t>
  </si>
  <si>
    <t>RASHODI  POSLOVANJA</t>
  </si>
  <si>
    <t>Naknde za rad pred.i izvr.tijela</t>
  </si>
  <si>
    <t>Namirnice</t>
  </si>
  <si>
    <t>6711      6393</t>
  </si>
  <si>
    <t>Pomoći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</si>
</sst>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#,##0.0"/>
    <numFmt numFmtId="192" formatCode="0.0%"/>
    <numFmt numFmtId="193" formatCode="_(* #,##0.000_);_(* \(#,##0.000\);_(* &quot;-&quot;??_);_(@_)"/>
    <numFmt numFmtId="194" formatCode="#,##0\ &quot;kn&quot;"/>
    <numFmt numFmtId="195" formatCode="dd\.mm\.yyyy"/>
    <numFmt numFmtId="196" formatCode="#,##0\ _k_n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name val="Times New Roman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 tint="0.04998999834060669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 quotePrefix="1">
      <alignment horizontal="center" wrapText="1"/>
    </xf>
    <xf numFmtId="3" fontId="8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quotePrefix="1">
      <alignment horizontal="center" wrapText="1"/>
    </xf>
    <xf numFmtId="0" fontId="7" fillId="33" borderId="10" xfId="0" applyNumberFormat="1" applyFont="1" applyFill="1" applyBorder="1" applyAlignment="1" quotePrefix="1">
      <alignment horizontal="left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 quotePrefix="1">
      <alignment horizontal="center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66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33" borderId="10" xfId="61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5" fillId="0" borderId="11" xfId="0" applyFont="1" applyBorder="1" applyAlignment="1" quotePrefix="1">
      <alignment horizontal="left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4" fillId="0" borderId="11" xfId="0" applyNumberFormat="1" applyFont="1" applyFill="1" applyBorder="1" applyAlignment="1" applyProtection="1" quotePrefix="1">
      <alignment horizontal="left" vertical="center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3" fontId="10" fillId="0" borderId="0" xfId="0" applyNumberFormat="1" applyFont="1" applyFill="1" applyBorder="1" applyAlignment="1" applyProtection="1" quotePrefix="1">
      <alignment horizontal="left"/>
      <protection/>
    </xf>
    <xf numFmtId="3" fontId="14" fillId="0" borderId="0" xfId="0" applyNumberFormat="1" applyFont="1" applyFill="1" applyBorder="1" applyAlignment="1" applyProtection="1" quotePrefix="1">
      <alignment horizontal="left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 quotePrefix="1">
      <alignment horizontal="left"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quotePrefix="1">
      <alignment horizontal="left" vertical="center"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9" fillId="0" borderId="12" xfId="0" applyFont="1" applyBorder="1" applyAlignment="1" quotePrefix="1">
      <alignment horizontal="left" wrapText="1"/>
    </xf>
    <xf numFmtId="0" fontId="19" fillId="0" borderId="11" xfId="0" applyFont="1" applyBorder="1" applyAlignment="1" quotePrefix="1">
      <alignment horizontal="left" wrapText="1"/>
    </xf>
    <xf numFmtId="0" fontId="19" fillId="0" borderId="11" xfId="0" applyFont="1" applyBorder="1" applyAlignment="1" quotePrefix="1">
      <alignment horizontal="center" wrapText="1"/>
    </xf>
    <xf numFmtId="0" fontId="19" fillId="0" borderId="11" xfId="0" applyNumberFormat="1" applyFont="1" applyFill="1" applyBorder="1" applyAlignment="1" applyProtection="1" quotePrefix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19" fillId="0" borderId="10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3" fontId="19" fillId="0" borderId="10" xfId="0" applyNumberFormat="1" applyFont="1" applyFill="1" applyBorder="1" applyAlignment="1" applyProtection="1">
      <alignment horizontal="right" wrapText="1"/>
      <protection/>
    </xf>
    <xf numFmtId="0" fontId="22" fillId="0" borderId="11" xfId="0" applyNumberFormat="1" applyFont="1" applyFill="1" applyBorder="1" applyAlignment="1" applyProtection="1">
      <alignment wrapText="1"/>
      <protection/>
    </xf>
    <xf numFmtId="3" fontId="19" fillId="0" borderId="12" xfId="0" applyNumberFormat="1" applyFont="1" applyBorder="1" applyAlignment="1">
      <alignment horizontal="right"/>
    </xf>
    <xf numFmtId="0" fontId="19" fillId="0" borderId="11" xfId="0" applyFont="1" applyBorder="1" applyAlignment="1" quotePrefix="1">
      <alignment horizontal="left"/>
    </xf>
    <xf numFmtId="0" fontId="19" fillId="0" borderId="11" xfId="0" applyNumberFormat="1" applyFont="1" applyFill="1" applyBorder="1" applyAlignment="1" applyProtection="1">
      <alignment wrapText="1"/>
      <protection/>
    </xf>
    <xf numFmtId="0" fontId="22" fillId="0" borderId="11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 applyProtection="1">
      <alignment wrapText="1"/>
      <protection/>
    </xf>
    <xf numFmtId="3" fontId="67" fillId="0" borderId="10" xfId="0" applyNumberFormat="1" applyFont="1" applyBorder="1" applyAlignment="1">
      <alignment horizontal="right"/>
    </xf>
    <xf numFmtId="3" fontId="67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 applyProtection="1">
      <alignment horizontal="right" wrapText="1"/>
      <protection/>
    </xf>
    <xf numFmtId="3" fontId="24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wrapText="1"/>
    </xf>
    <xf numFmtId="3" fontId="24" fillId="33" borderId="10" xfId="0" applyNumberFormat="1" applyFont="1" applyFill="1" applyBorder="1" applyAlignment="1">
      <alignment horizontal="center" wrapText="1"/>
    </xf>
    <xf numFmtId="3" fontId="24" fillId="33" borderId="10" xfId="0" applyNumberFormat="1" applyFont="1" applyFill="1" applyBorder="1" applyAlignment="1">
      <alignment horizontal="right"/>
    </xf>
    <xf numFmtId="3" fontId="26" fillId="33" borderId="10" xfId="0" applyNumberFormat="1" applyFont="1" applyFill="1" applyBorder="1" applyAlignment="1">
      <alignment horizontal="right"/>
    </xf>
    <xf numFmtId="3" fontId="24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 quotePrefix="1">
      <alignment horizontal="left" wrapText="1"/>
      <protection/>
    </xf>
    <xf numFmtId="1" fontId="0" fillId="0" borderId="10" xfId="0" applyNumberFormat="1" applyFont="1" applyBorder="1" applyAlignment="1">
      <alignment horizontal="left" wrapText="1"/>
    </xf>
    <xf numFmtId="0" fontId="67" fillId="0" borderId="0" xfId="0" applyFont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68" fillId="0" borderId="23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wrapText="1"/>
    </xf>
    <xf numFmtId="0" fontId="24" fillId="33" borderId="10" xfId="0" applyNumberFormat="1" applyFont="1" applyFill="1" applyBorder="1" applyAlignment="1">
      <alignment horizontal="center" wrapText="1"/>
    </xf>
    <xf numFmtId="1" fontId="0" fillId="0" borderId="0" xfId="0" applyNumberFormat="1" applyFont="1" applyAlignment="1">
      <alignment horizontal="left" wrapText="1"/>
    </xf>
    <xf numFmtId="1" fontId="4" fillId="34" borderId="24" xfId="0" applyNumberFormat="1" applyFont="1" applyFill="1" applyBorder="1" applyAlignment="1">
      <alignment horizontal="left" vertical="top" wrapText="1"/>
    </xf>
    <xf numFmtId="1" fontId="4" fillId="0" borderId="18" xfId="0" applyNumberFormat="1" applyFont="1" applyBorder="1" applyAlignment="1">
      <alignment horizontal="left" wrapText="1"/>
    </xf>
    <xf numFmtId="1" fontId="4" fillId="0" borderId="24" xfId="0" applyNumberFormat="1" applyFont="1" applyFill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wrapText="1"/>
    </xf>
    <xf numFmtId="1" fontId="4" fillId="0" borderId="24" xfId="0" applyNumberFormat="1" applyFont="1" applyBorder="1" applyAlignment="1">
      <alignment horizontal="left" wrapText="1"/>
    </xf>
    <xf numFmtId="1" fontId="4" fillId="0" borderId="15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1" fillId="0" borderId="12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2" fillId="0" borderId="11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9" fillId="0" borderId="25" xfId="0" applyNumberFormat="1" applyFont="1" applyFill="1" applyBorder="1" applyAlignment="1" applyProtection="1" quotePrefix="1">
      <alignment horizontal="left" wrapText="1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 quotePrefix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4" sqref="F14"/>
    </sheetView>
  </sheetViews>
  <sheetFormatPr defaultColWidth="9.140625" defaultRowHeight="12.75"/>
  <cols>
    <col min="5" max="5" width="26.57421875" style="0" customWidth="1"/>
    <col min="6" max="6" width="22.28125" style="0" customWidth="1"/>
    <col min="7" max="7" width="19.421875" style="0" customWidth="1"/>
    <col min="8" max="8" width="19.57421875" style="0" customWidth="1"/>
  </cols>
  <sheetData>
    <row r="1" spans="1:8" ht="76.5" customHeight="1">
      <c r="A1" s="200" t="s">
        <v>89</v>
      </c>
      <c r="B1" s="200"/>
      <c r="C1" s="200"/>
      <c r="D1" s="200"/>
      <c r="E1" s="200"/>
      <c r="F1" s="200"/>
      <c r="G1" s="200"/>
      <c r="H1" s="200"/>
    </row>
    <row r="2" spans="1:8" ht="18">
      <c r="A2" s="200" t="s">
        <v>69</v>
      </c>
      <c r="B2" s="200"/>
      <c r="C2" s="200"/>
      <c r="D2" s="200"/>
      <c r="E2" s="200"/>
      <c r="F2" s="200"/>
      <c r="G2" s="207"/>
      <c r="H2" s="207"/>
    </row>
    <row r="3" spans="1:8" ht="18">
      <c r="A3" s="200"/>
      <c r="B3" s="200"/>
      <c r="C3" s="200"/>
      <c r="D3" s="200"/>
      <c r="E3" s="200"/>
      <c r="F3" s="200"/>
      <c r="G3" s="200"/>
      <c r="H3" s="202"/>
    </row>
    <row r="4" spans="1:8" ht="18">
      <c r="A4" s="106"/>
      <c r="B4" s="107"/>
      <c r="C4" s="107"/>
      <c r="D4" s="107"/>
      <c r="E4" s="107"/>
      <c r="F4" s="65"/>
      <c r="G4" s="65"/>
      <c r="H4" s="65"/>
    </row>
    <row r="5" spans="1:8" ht="26.25">
      <c r="A5" s="108"/>
      <c r="B5" s="109"/>
      <c r="C5" s="109"/>
      <c r="D5" s="110"/>
      <c r="E5" s="111"/>
      <c r="F5" s="112" t="s">
        <v>82</v>
      </c>
      <c r="G5" s="112" t="s">
        <v>83</v>
      </c>
      <c r="H5" s="113" t="s">
        <v>84</v>
      </c>
    </row>
    <row r="6" spans="1:8" ht="15.75">
      <c r="A6" s="194" t="s">
        <v>81</v>
      </c>
      <c r="B6" s="195"/>
      <c r="C6" s="195"/>
      <c r="D6" s="195"/>
      <c r="E6" s="199"/>
      <c r="F6" s="117">
        <f>12336791+25851</f>
        <v>12362642</v>
      </c>
      <c r="G6" s="155">
        <v>11861128</v>
      </c>
      <c r="H6" s="155">
        <v>11861128</v>
      </c>
    </row>
    <row r="7" spans="1:8" ht="15.75">
      <c r="A7" s="194" t="s">
        <v>97</v>
      </c>
      <c r="B7" s="195"/>
      <c r="C7" s="195"/>
      <c r="D7" s="195"/>
      <c r="E7" s="199"/>
      <c r="F7" s="115">
        <f>F6-F13</f>
        <v>11577642</v>
      </c>
      <c r="G7" s="115">
        <v>11586128</v>
      </c>
      <c r="H7" s="115">
        <v>11586128</v>
      </c>
    </row>
    <row r="8" spans="1:8" ht="15.75">
      <c r="A8" s="169"/>
      <c r="B8" s="170"/>
      <c r="C8" s="170"/>
      <c r="D8" s="170"/>
      <c r="E8" s="174"/>
      <c r="F8" s="115"/>
      <c r="G8" s="115"/>
      <c r="H8" s="115"/>
    </row>
    <row r="9" spans="1:8" ht="15.75">
      <c r="A9" s="198" t="s">
        <v>70</v>
      </c>
      <c r="B9" s="199"/>
      <c r="C9" s="199"/>
      <c r="D9" s="199"/>
      <c r="E9" s="199"/>
      <c r="F9" s="115"/>
      <c r="G9" s="115"/>
      <c r="H9" s="115"/>
    </row>
    <row r="10" spans="1:8" ht="15.75">
      <c r="A10" s="116" t="s">
        <v>86</v>
      </c>
      <c r="B10" s="114"/>
      <c r="C10" s="114"/>
      <c r="D10" s="114"/>
      <c r="E10" s="168"/>
      <c r="F10" s="115">
        <f>12336791+25851</f>
        <v>12362642</v>
      </c>
      <c r="G10" s="115">
        <v>11861128</v>
      </c>
      <c r="H10" s="115">
        <v>11861128</v>
      </c>
    </row>
    <row r="11" spans="1:8" ht="15.75">
      <c r="A11" s="196" t="s">
        <v>98</v>
      </c>
      <c r="B11" s="195"/>
      <c r="C11" s="195"/>
      <c r="D11" s="195"/>
      <c r="E11" s="197"/>
      <c r="F11" s="117">
        <v>11577642</v>
      </c>
      <c r="G11" s="117">
        <v>11586128</v>
      </c>
      <c r="H11" s="117">
        <v>11586128</v>
      </c>
    </row>
    <row r="12" spans="1:8" ht="15.75">
      <c r="A12" s="171"/>
      <c r="B12" s="170"/>
      <c r="C12" s="170"/>
      <c r="D12" s="170"/>
      <c r="E12" s="175"/>
      <c r="F12" s="117"/>
      <c r="G12" s="117"/>
      <c r="H12" s="117"/>
    </row>
    <row r="13" spans="1:8" ht="15.75">
      <c r="A13" s="198" t="s">
        <v>71</v>
      </c>
      <c r="B13" s="199"/>
      <c r="C13" s="199"/>
      <c r="D13" s="199"/>
      <c r="E13" s="199"/>
      <c r="F13" s="117">
        <v>785000</v>
      </c>
      <c r="G13" s="117">
        <v>275000</v>
      </c>
      <c r="H13" s="117">
        <v>275000</v>
      </c>
    </row>
    <row r="14" spans="1:8" ht="15.75">
      <c r="A14" s="196" t="s">
        <v>72</v>
      </c>
      <c r="B14" s="195"/>
      <c r="C14" s="195"/>
      <c r="D14" s="195"/>
      <c r="E14" s="195"/>
      <c r="F14" s="158">
        <f>+F6-F10</f>
        <v>0</v>
      </c>
      <c r="G14" s="117">
        <f>+G6-G10</f>
        <v>0</v>
      </c>
      <c r="H14" s="117">
        <f>+H6-H10</f>
        <v>0</v>
      </c>
    </row>
    <row r="15" spans="1:8" ht="18">
      <c r="A15" s="200"/>
      <c r="B15" s="201"/>
      <c r="C15" s="201"/>
      <c r="D15" s="201"/>
      <c r="E15" s="201"/>
      <c r="F15" s="202"/>
      <c r="G15" s="202"/>
      <c r="H15" s="202"/>
    </row>
    <row r="16" spans="1:8" ht="26.25">
      <c r="A16" s="108"/>
      <c r="B16" s="109"/>
      <c r="C16" s="109"/>
      <c r="D16" s="110"/>
      <c r="E16" s="111"/>
      <c r="F16" s="112" t="s">
        <v>85</v>
      </c>
      <c r="G16" s="112" t="s">
        <v>83</v>
      </c>
      <c r="H16" s="113" t="s">
        <v>84</v>
      </c>
    </row>
    <row r="17" spans="1:8" ht="15.75">
      <c r="A17" s="203" t="s">
        <v>73</v>
      </c>
      <c r="B17" s="204"/>
      <c r="C17" s="204"/>
      <c r="D17" s="204"/>
      <c r="E17" s="205"/>
      <c r="F17" s="119"/>
      <c r="G17" s="119">
        <v>0</v>
      </c>
      <c r="H17" s="117">
        <v>0</v>
      </c>
    </row>
    <row r="18" spans="1:8" ht="18">
      <c r="A18" s="206"/>
      <c r="B18" s="201"/>
      <c r="C18" s="201"/>
      <c r="D18" s="201"/>
      <c r="E18" s="201"/>
      <c r="F18" s="202"/>
      <c r="G18" s="202"/>
      <c r="H18" s="202"/>
    </row>
    <row r="19" spans="1:8" ht="26.25">
      <c r="A19" s="108"/>
      <c r="B19" s="109"/>
      <c r="C19" s="109"/>
      <c r="D19" s="110"/>
      <c r="E19" s="111"/>
      <c r="F19" s="112" t="s">
        <v>82</v>
      </c>
      <c r="G19" s="112" t="s">
        <v>83</v>
      </c>
      <c r="H19" s="113" t="s">
        <v>84</v>
      </c>
    </row>
    <row r="20" spans="1:8" ht="15.75">
      <c r="A20" s="194" t="s">
        <v>74</v>
      </c>
      <c r="B20" s="195"/>
      <c r="C20" s="195"/>
      <c r="D20" s="195"/>
      <c r="E20" s="195"/>
      <c r="F20" s="115"/>
      <c r="G20" s="115"/>
      <c r="H20" s="115"/>
    </row>
    <row r="21" spans="1:8" ht="15.75">
      <c r="A21" s="194" t="s">
        <v>75</v>
      </c>
      <c r="B21" s="195"/>
      <c r="C21" s="195"/>
      <c r="D21" s="195"/>
      <c r="E21" s="195"/>
      <c r="F21" s="115"/>
      <c r="G21" s="115"/>
      <c r="H21" s="115"/>
    </row>
    <row r="22" spans="1:8" ht="15.75">
      <c r="A22" s="196" t="s">
        <v>76</v>
      </c>
      <c r="B22" s="195"/>
      <c r="C22" s="195"/>
      <c r="D22" s="195"/>
      <c r="E22" s="195"/>
      <c r="F22" s="115"/>
      <c r="G22" s="115"/>
      <c r="H22" s="115"/>
    </row>
    <row r="23" spans="1:8" ht="18">
      <c r="A23" s="120"/>
      <c r="B23" s="121"/>
      <c r="C23" s="118"/>
      <c r="D23" s="122"/>
      <c r="E23" s="121"/>
      <c r="F23" s="123"/>
      <c r="G23" s="123"/>
      <c r="H23" s="123"/>
    </row>
    <row r="24" spans="1:8" ht="15.75">
      <c r="A24" s="196" t="s">
        <v>77</v>
      </c>
      <c r="B24" s="195"/>
      <c r="C24" s="195"/>
      <c r="D24" s="195"/>
      <c r="E24" s="195"/>
      <c r="F24" s="115"/>
      <c r="G24" s="115">
        <f>SUM(G14,G17,G22)</f>
        <v>0</v>
      </c>
      <c r="H24" s="115">
        <f>SUM(H14,H17,H22)</f>
        <v>0</v>
      </c>
    </row>
    <row r="25" spans="1:8" ht="18">
      <c r="A25" s="124"/>
      <c r="B25" s="107"/>
      <c r="C25" s="107"/>
      <c r="D25" s="107"/>
      <c r="E25" s="107"/>
      <c r="F25" s="101"/>
      <c r="G25" s="101"/>
      <c r="H25" s="101"/>
    </row>
    <row r="26" spans="1:8" ht="12.75">
      <c r="A26" s="65"/>
      <c r="B26" s="65"/>
      <c r="C26" s="65"/>
      <c r="D26" s="125"/>
      <c r="E26" s="65"/>
      <c r="F26" s="65"/>
      <c r="G26" s="65"/>
      <c r="H26" s="65"/>
    </row>
  </sheetData>
  <sheetProtection/>
  <mergeCells count="16">
    <mergeCell ref="A1:H1"/>
    <mergeCell ref="A2:H2"/>
    <mergeCell ref="A3:H3"/>
    <mergeCell ref="A6:E6"/>
    <mergeCell ref="A7:E7"/>
    <mergeCell ref="A9:E9"/>
    <mergeCell ref="A20:E20"/>
    <mergeCell ref="A21:E21"/>
    <mergeCell ref="A22:E22"/>
    <mergeCell ref="A24:E24"/>
    <mergeCell ref="A11:E11"/>
    <mergeCell ref="A13:E13"/>
    <mergeCell ref="A14:E14"/>
    <mergeCell ref="A15:H15"/>
    <mergeCell ref="A17:E17"/>
    <mergeCell ref="A18:H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="110" zoomScaleNormal="110" zoomScalePageLayoutView="0" workbookViewId="0" topLeftCell="A34">
      <selection activeCell="B18" sqref="B18:H18"/>
    </sheetView>
  </sheetViews>
  <sheetFormatPr defaultColWidth="11.421875" defaultRowHeight="12.75"/>
  <cols>
    <col min="1" max="1" width="13.8515625" style="188" customWidth="1"/>
    <col min="2" max="2" width="13.28125" style="71" customWidth="1"/>
    <col min="3" max="3" width="11.7109375" style="71" customWidth="1"/>
    <col min="4" max="4" width="10.00390625" style="102" customWidth="1"/>
    <col min="5" max="5" width="12.57421875" style="65" customWidth="1"/>
    <col min="6" max="6" width="12.7109375" style="65" customWidth="1"/>
    <col min="7" max="8" width="17.57421875" style="65" customWidth="1"/>
    <col min="9" max="9" width="7.8515625" style="65" customWidth="1"/>
    <col min="10" max="10" width="14.28125" style="65" customWidth="1"/>
    <col min="11" max="11" width="7.8515625" style="65" customWidth="1"/>
    <col min="12" max="16384" width="11.421875" style="65" customWidth="1"/>
  </cols>
  <sheetData>
    <row r="1" spans="1:8" ht="18">
      <c r="A1" s="200" t="s">
        <v>64</v>
      </c>
      <c r="B1" s="200"/>
      <c r="C1" s="200"/>
      <c r="D1" s="200"/>
      <c r="E1" s="200"/>
      <c r="F1" s="200"/>
      <c r="G1" s="200"/>
      <c r="H1" s="200"/>
    </row>
    <row r="2" spans="1:8" s="66" customFormat="1" ht="13.5" thickBot="1">
      <c r="A2" s="181"/>
      <c r="H2" s="67" t="s">
        <v>0</v>
      </c>
    </row>
    <row r="3" spans="1:10" s="66" customFormat="1" ht="25.5">
      <c r="A3" s="182" t="s">
        <v>65</v>
      </c>
      <c r="B3" s="211">
        <v>2019</v>
      </c>
      <c r="C3" s="211"/>
      <c r="D3" s="211"/>
      <c r="E3" s="211"/>
      <c r="F3" s="211"/>
      <c r="G3" s="211"/>
      <c r="H3" s="212"/>
      <c r="J3" s="173"/>
    </row>
    <row r="4" spans="1:8" s="66" customFormat="1" ht="90" thickBot="1">
      <c r="A4" s="140" t="s">
        <v>66</v>
      </c>
      <c r="B4" s="141" t="s">
        <v>2</v>
      </c>
      <c r="C4" s="141" t="s">
        <v>3</v>
      </c>
      <c r="D4" s="141" t="s">
        <v>4</v>
      </c>
      <c r="E4" s="141" t="s">
        <v>78</v>
      </c>
      <c r="F4" s="141" t="s">
        <v>102</v>
      </c>
      <c r="G4" s="141" t="s">
        <v>67</v>
      </c>
      <c r="H4" s="142" t="s">
        <v>5</v>
      </c>
    </row>
    <row r="5" spans="1:8" s="66" customFormat="1" ht="12.75">
      <c r="A5" s="135">
        <v>6361</v>
      </c>
      <c r="B5" s="136">
        <v>9723568</v>
      </c>
      <c r="C5" s="137"/>
      <c r="D5" s="138"/>
      <c r="E5" s="193">
        <v>8000</v>
      </c>
      <c r="F5" s="139"/>
      <c r="G5" s="139"/>
      <c r="H5" s="139"/>
    </row>
    <row r="6" spans="1:8" s="66" customFormat="1" ht="12.75">
      <c r="A6" s="127">
        <v>6362</v>
      </c>
      <c r="B6" s="133"/>
      <c r="C6" s="129"/>
      <c r="D6" s="129"/>
      <c r="E6" s="129"/>
      <c r="F6" s="129"/>
      <c r="G6" s="129"/>
      <c r="H6" s="129"/>
    </row>
    <row r="7" spans="1:8" s="66" customFormat="1" ht="12.75">
      <c r="A7" s="172">
        <v>6393</v>
      </c>
      <c r="B7" s="133">
        <v>375000</v>
      </c>
      <c r="C7" s="129"/>
      <c r="D7" s="192">
        <f>47195+90000</f>
        <v>137195</v>
      </c>
      <c r="F7" s="129">
        <v>25851</v>
      </c>
      <c r="G7" s="129"/>
      <c r="H7" s="129"/>
    </row>
    <row r="8" spans="1:8" s="66" customFormat="1" ht="12.75">
      <c r="A8" s="172">
        <v>6413</v>
      </c>
      <c r="B8" s="133"/>
      <c r="C8" s="129"/>
      <c r="D8" s="129"/>
      <c r="E8" s="191">
        <v>1500</v>
      </c>
      <c r="F8" s="129"/>
      <c r="G8" s="129"/>
      <c r="H8" s="129"/>
    </row>
    <row r="9" spans="1:8" s="66" customFormat="1" ht="12.75">
      <c r="A9" s="127">
        <v>6526</v>
      </c>
      <c r="B9" s="133"/>
      <c r="C9" s="129"/>
      <c r="D9" s="129">
        <v>12000</v>
      </c>
      <c r="E9" s="129"/>
      <c r="F9" s="129"/>
      <c r="G9" s="129"/>
      <c r="H9" s="129"/>
    </row>
    <row r="10" spans="1:8" s="66" customFormat="1" ht="12.75">
      <c r="A10" s="127">
        <v>6615</v>
      </c>
      <c r="B10" s="156"/>
      <c r="C10" s="129">
        <v>120000</v>
      </c>
      <c r="D10" s="129"/>
      <c r="E10" s="129"/>
      <c r="F10" s="129"/>
      <c r="G10" s="129"/>
      <c r="H10" s="129"/>
    </row>
    <row r="11" spans="1:8" s="66" customFormat="1" ht="12.75">
      <c r="A11" s="127">
        <v>6711</v>
      </c>
      <c r="B11" s="133">
        <f>902700+706828-375000</f>
        <v>1234528</v>
      </c>
      <c r="C11" s="129"/>
      <c r="D11" s="129"/>
      <c r="E11" s="129"/>
      <c r="F11" s="129"/>
      <c r="G11" s="129"/>
      <c r="H11" s="129"/>
    </row>
    <row r="12" spans="1:8" s="66" customFormat="1" ht="12.75">
      <c r="A12" s="127">
        <v>6712</v>
      </c>
      <c r="B12" s="133">
        <v>725000</v>
      </c>
      <c r="C12" s="129"/>
      <c r="D12" s="129"/>
      <c r="E12" s="129"/>
      <c r="F12" s="129"/>
      <c r="G12" s="129"/>
      <c r="H12" s="129"/>
    </row>
    <row r="13" spans="1:8" s="66" customFormat="1" ht="12.75">
      <c r="A13" s="127"/>
      <c r="B13" s="177"/>
      <c r="C13" s="129"/>
      <c r="D13" s="129"/>
      <c r="E13" s="129"/>
      <c r="F13" s="157"/>
      <c r="G13" s="129"/>
      <c r="H13" s="129"/>
    </row>
    <row r="14" spans="1:8" s="66" customFormat="1" ht="12.75">
      <c r="A14" s="127"/>
      <c r="B14" s="129"/>
      <c r="C14" s="129"/>
      <c r="D14" s="129"/>
      <c r="E14" s="129"/>
      <c r="F14" s="157"/>
      <c r="G14" s="129"/>
      <c r="H14" s="129"/>
    </row>
    <row r="15" spans="1:8" s="66" customFormat="1" ht="12.75">
      <c r="A15" s="127"/>
      <c r="B15" s="129"/>
      <c r="C15" s="129"/>
      <c r="D15" s="129"/>
      <c r="E15" s="129"/>
      <c r="F15" s="157"/>
      <c r="G15" s="129"/>
      <c r="H15" s="129"/>
    </row>
    <row r="16" spans="1:10" s="66" customFormat="1" ht="13.5" thickBot="1">
      <c r="A16" s="127"/>
      <c r="B16" s="129"/>
      <c r="C16" s="129"/>
      <c r="D16" s="129"/>
      <c r="E16" s="157"/>
      <c r="F16" s="129"/>
      <c r="G16" s="129"/>
      <c r="H16" s="129"/>
      <c r="J16" s="126"/>
    </row>
    <row r="17" spans="1:8" s="66" customFormat="1" ht="26.25" thickBot="1">
      <c r="A17" s="183" t="s">
        <v>1</v>
      </c>
      <c r="B17" s="176">
        <f>B5+B11+B12+B7</f>
        <v>12058096</v>
      </c>
      <c r="C17" s="146">
        <f>SUM(C5:C16)</f>
        <v>120000</v>
      </c>
      <c r="D17" s="147">
        <f>SUM(D5:D16)</f>
        <v>149195</v>
      </c>
      <c r="E17" s="146">
        <f>SUM(E5:E16)</f>
        <v>9500</v>
      </c>
      <c r="F17" s="147">
        <v>25851</v>
      </c>
      <c r="G17" s="146">
        <v>0</v>
      </c>
      <c r="H17" s="148">
        <v>0</v>
      </c>
    </row>
    <row r="18" spans="1:8" s="66" customFormat="1" ht="51.75" thickBot="1">
      <c r="A18" s="183" t="s">
        <v>68</v>
      </c>
      <c r="B18" s="213">
        <f>SUM(B17+C17+D17+E17+F17+G17+H17)</f>
        <v>12362642</v>
      </c>
      <c r="C18" s="214"/>
      <c r="D18" s="214"/>
      <c r="E18" s="214"/>
      <c r="F18" s="214"/>
      <c r="G18" s="214"/>
      <c r="H18" s="215"/>
    </row>
    <row r="19" spans="1:8" ht="111.75" customHeight="1" thickBot="1">
      <c r="A19" s="70"/>
      <c r="B19" s="68"/>
      <c r="C19" s="68"/>
      <c r="D19" s="69"/>
      <c r="E19" s="70"/>
      <c r="H19" s="67"/>
    </row>
    <row r="20" spans="1:8" ht="25.5">
      <c r="A20" s="184" t="s">
        <v>65</v>
      </c>
      <c r="B20" s="211">
        <v>2020</v>
      </c>
      <c r="C20" s="211"/>
      <c r="D20" s="211"/>
      <c r="E20" s="211"/>
      <c r="F20" s="211"/>
      <c r="G20" s="211"/>
      <c r="H20" s="212"/>
    </row>
    <row r="21" spans="1:8" ht="90" thickBot="1">
      <c r="A21" s="145" t="s">
        <v>66</v>
      </c>
      <c r="B21" s="141" t="s">
        <v>2</v>
      </c>
      <c r="C21" s="141" t="s">
        <v>3</v>
      </c>
      <c r="D21" s="141" t="s">
        <v>4</v>
      </c>
      <c r="E21" s="141" t="s">
        <v>78</v>
      </c>
      <c r="F21" s="141" t="s">
        <v>102</v>
      </c>
      <c r="G21" s="141" t="s">
        <v>67</v>
      </c>
      <c r="H21" s="142" t="s">
        <v>5</v>
      </c>
    </row>
    <row r="22" spans="1:8" ht="12.75">
      <c r="A22" s="143">
        <v>63</v>
      </c>
      <c r="B22" s="136">
        <v>10173878</v>
      </c>
      <c r="C22" s="154"/>
      <c r="D22" s="193">
        <v>138000</v>
      </c>
      <c r="E22" s="136">
        <v>8000</v>
      </c>
      <c r="F22" s="144"/>
      <c r="G22" s="144"/>
      <c r="H22" s="144"/>
    </row>
    <row r="23" spans="1:8" ht="12.75">
      <c r="A23" s="143">
        <v>64</v>
      </c>
      <c r="B23" s="136"/>
      <c r="C23" s="154"/>
      <c r="D23" s="193"/>
      <c r="E23" s="136">
        <v>1500</v>
      </c>
      <c r="F23" s="144"/>
      <c r="G23" s="144"/>
      <c r="H23" s="144"/>
    </row>
    <row r="24" spans="1:8" ht="12.75">
      <c r="A24" s="127">
        <v>65</v>
      </c>
      <c r="B24" s="132"/>
      <c r="C24" s="133"/>
      <c r="D24" s="153">
        <v>12000</v>
      </c>
      <c r="E24" s="132"/>
      <c r="F24" s="128"/>
      <c r="G24" s="128"/>
      <c r="H24" s="128"/>
    </row>
    <row r="25" spans="1:8" ht="12.75">
      <c r="A25" s="127">
        <v>66</v>
      </c>
      <c r="B25" s="133"/>
      <c r="C25" s="133">
        <v>120000</v>
      </c>
      <c r="D25" s="133"/>
      <c r="E25" s="133"/>
      <c r="F25" s="129"/>
      <c r="G25" s="129"/>
      <c r="H25" s="129"/>
    </row>
    <row r="26" spans="1:8" ht="12.75">
      <c r="A26" s="127">
        <v>6711</v>
      </c>
      <c r="B26" s="133">
        <v>1132750</v>
      </c>
      <c r="C26" s="133"/>
      <c r="D26" s="133"/>
      <c r="E26" s="133"/>
      <c r="F26" s="129"/>
      <c r="G26" s="129"/>
      <c r="H26" s="129"/>
    </row>
    <row r="27" spans="1:8" ht="12.75">
      <c r="A27" s="127">
        <v>6712</v>
      </c>
      <c r="B27" s="133">
        <v>275000</v>
      </c>
      <c r="C27" s="133"/>
      <c r="D27" s="133"/>
      <c r="E27" s="133"/>
      <c r="F27" s="129"/>
      <c r="G27" s="129"/>
      <c r="H27" s="129"/>
    </row>
    <row r="28" spans="1:8" ht="12.75">
      <c r="A28" s="127"/>
      <c r="B28" s="133"/>
      <c r="C28" s="133"/>
      <c r="D28" s="133"/>
      <c r="E28" s="133"/>
      <c r="F28" s="129"/>
      <c r="G28" s="129"/>
      <c r="H28" s="129"/>
    </row>
    <row r="29" spans="1:8" ht="12.75">
      <c r="A29" s="127"/>
      <c r="B29" s="129"/>
      <c r="C29" s="129"/>
      <c r="D29" s="129"/>
      <c r="E29" s="129"/>
      <c r="F29" s="129"/>
      <c r="G29" s="129"/>
      <c r="H29" s="129"/>
    </row>
    <row r="30" spans="1:8" ht="12.75">
      <c r="A30" s="127"/>
      <c r="B30" s="129"/>
      <c r="C30" s="129"/>
      <c r="D30" s="129"/>
      <c r="E30" s="129"/>
      <c r="F30" s="129"/>
      <c r="G30" s="129"/>
      <c r="H30" s="129"/>
    </row>
    <row r="31" spans="1:8" ht="12.75">
      <c r="A31" s="127"/>
      <c r="B31" s="129"/>
      <c r="C31" s="129"/>
      <c r="D31" s="129"/>
      <c r="E31" s="129"/>
      <c r="F31" s="129"/>
      <c r="G31" s="129"/>
      <c r="H31" s="129"/>
    </row>
    <row r="32" spans="1:8" ht="13.5" thickBot="1">
      <c r="A32" s="185"/>
      <c r="B32" s="134"/>
      <c r="C32" s="134"/>
      <c r="D32" s="134"/>
      <c r="E32" s="134"/>
      <c r="F32" s="134"/>
      <c r="G32" s="134"/>
      <c r="H32" s="134"/>
    </row>
    <row r="33" spans="1:8" s="66" customFormat="1" ht="25.5">
      <c r="A33" s="186" t="s">
        <v>1</v>
      </c>
      <c r="B33" s="149">
        <f>B22+B26+B27</f>
        <v>11581628</v>
      </c>
      <c r="C33" s="149">
        <f>+C25</f>
        <v>120000</v>
      </c>
      <c r="D33" s="149">
        <f>D22+D24</f>
        <v>150000</v>
      </c>
      <c r="E33" s="149">
        <v>9500</v>
      </c>
      <c r="F33" s="150">
        <f>+F25</f>
        <v>0</v>
      </c>
      <c r="G33" s="150">
        <v>0</v>
      </c>
      <c r="H33" s="151">
        <v>0</v>
      </c>
    </row>
    <row r="34" spans="1:8" s="66" customFormat="1" ht="51.75" thickBot="1">
      <c r="A34" s="187" t="s">
        <v>88</v>
      </c>
      <c r="B34" s="208">
        <f>B33+C33+D33+E33</f>
        <v>11861128</v>
      </c>
      <c r="C34" s="208"/>
      <c r="D34" s="208"/>
      <c r="E34" s="208"/>
      <c r="F34" s="208"/>
      <c r="G34" s="208"/>
      <c r="H34" s="209"/>
    </row>
    <row r="35" spans="4:5" ht="156.75" customHeight="1" thickBot="1">
      <c r="D35" s="72"/>
      <c r="E35" s="73"/>
    </row>
    <row r="36" spans="1:8" ht="25.5">
      <c r="A36" s="184" t="s">
        <v>65</v>
      </c>
      <c r="B36" s="211" t="s">
        <v>92</v>
      </c>
      <c r="C36" s="211"/>
      <c r="D36" s="211"/>
      <c r="E36" s="211"/>
      <c r="F36" s="211"/>
      <c r="G36" s="211"/>
      <c r="H36" s="212"/>
    </row>
    <row r="37" spans="1:8" ht="90" thickBot="1">
      <c r="A37" s="145" t="s">
        <v>66</v>
      </c>
      <c r="B37" s="141" t="s">
        <v>2</v>
      </c>
      <c r="C37" s="141" t="s">
        <v>3</v>
      </c>
      <c r="D37" s="141" t="s">
        <v>4</v>
      </c>
      <c r="E37" s="141" t="s">
        <v>78</v>
      </c>
      <c r="F37" s="141" t="s">
        <v>102</v>
      </c>
      <c r="G37" s="141" t="s">
        <v>67</v>
      </c>
      <c r="H37" s="142" t="s">
        <v>5</v>
      </c>
    </row>
    <row r="38" spans="1:8" ht="12.75">
      <c r="A38" s="143">
        <v>63</v>
      </c>
      <c r="B38" s="136">
        <v>10173878</v>
      </c>
      <c r="C38" s="152"/>
      <c r="D38" s="152">
        <v>138000</v>
      </c>
      <c r="E38" s="152">
        <v>8000</v>
      </c>
      <c r="F38" s="144"/>
      <c r="G38" s="144"/>
      <c r="H38" s="144"/>
    </row>
    <row r="39" spans="1:8" ht="12.75">
      <c r="A39" s="143">
        <v>64</v>
      </c>
      <c r="B39" s="136"/>
      <c r="C39" s="152"/>
      <c r="D39" s="152"/>
      <c r="E39" s="152">
        <v>1500</v>
      </c>
      <c r="F39" s="144"/>
      <c r="G39" s="144"/>
      <c r="H39" s="144"/>
    </row>
    <row r="40" spans="1:8" ht="12.75">
      <c r="A40" s="130">
        <v>65</v>
      </c>
      <c r="B40" s="132"/>
      <c r="C40" s="133"/>
      <c r="D40" s="153">
        <v>12000</v>
      </c>
      <c r="E40" s="132"/>
      <c r="F40" s="128"/>
      <c r="G40" s="128"/>
      <c r="H40" s="128"/>
    </row>
    <row r="41" spans="1:8" ht="12.75">
      <c r="A41" s="130">
        <v>66</v>
      </c>
      <c r="B41" s="133"/>
      <c r="C41" s="133">
        <v>120000</v>
      </c>
      <c r="D41" s="133"/>
      <c r="E41" s="133"/>
      <c r="F41" s="129"/>
      <c r="G41" s="129"/>
      <c r="H41" s="129"/>
    </row>
    <row r="42" spans="1:8" ht="12.75">
      <c r="A42" s="131">
        <v>6711</v>
      </c>
      <c r="B42" s="133">
        <v>1132750</v>
      </c>
      <c r="C42" s="133"/>
      <c r="D42" s="133"/>
      <c r="E42" s="133"/>
      <c r="F42" s="129"/>
      <c r="G42" s="129"/>
      <c r="H42" s="129"/>
    </row>
    <row r="43" spans="1:8" ht="12.75">
      <c r="A43" s="131">
        <v>6712</v>
      </c>
      <c r="B43" s="133">
        <v>275000</v>
      </c>
      <c r="C43" s="133"/>
      <c r="D43" s="133"/>
      <c r="E43" s="133"/>
      <c r="F43" s="129"/>
      <c r="G43" s="129"/>
      <c r="H43" s="129"/>
    </row>
    <row r="44" spans="1:8" ht="12.75">
      <c r="A44" s="127"/>
      <c r="B44" s="133"/>
      <c r="C44" s="133"/>
      <c r="D44" s="133"/>
      <c r="E44" s="133"/>
      <c r="F44" s="129"/>
      <c r="G44" s="129"/>
      <c r="H44" s="129"/>
    </row>
    <row r="45" spans="1:8" ht="12.75">
      <c r="A45" s="127"/>
      <c r="B45" s="129"/>
      <c r="C45" s="129"/>
      <c r="D45" s="129"/>
      <c r="E45" s="129"/>
      <c r="F45" s="129"/>
      <c r="G45" s="129"/>
      <c r="H45" s="129"/>
    </row>
    <row r="46" spans="1:8" ht="12.75">
      <c r="A46" s="127"/>
      <c r="B46" s="129"/>
      <c r="C46" s="129"/>
      <c r="D46" s="129"/>
      <c r="E46" s="129"/>
      <c r="F46" s="129"/>
      <c r="G46" s="129"/>
      <c r="H46" s="129"/>
    </row>
    <row r="47" spans="1:8" ht="12.75">
      <c r="A47" s="127"/>
      <c r="B47" s="129"/>
      <c r="C47" s="129"/>
      <c r="D47" s="129"/>
      <c r="E47" s="129"/>
      <c r="F47" s="129"/>
      <c r="G47" s="129"/>
      <c r="H47" s="129"/>
    </row>
    <row r="48" spans="1:8" ht="13.5" thickBot="1">
      <c r="A48" s="185"/>
      <c r="B48" s="134"/>
      <c r="C48" s="134"/>
      <c r="D48" s="134"/>
      <c r="E48" s="134"/>
      <c r="F48" s="134"/>
      <c r="G48" s="134"/>
      <c r="H48" s="134"/>
    </row>
    <row r="49" spans="1:8" s="66" customFormat="1" ht="25.5">
      <c r="A49" s="186" t="s">
        <v>1</v>
      </c>
      <c r="B49" s="150">
        <f>B38+B40+B42+B43</f>
        <v>11581628</v>
      </c>
      <c r="C49" s="150">
        <f>+C41</f>
        <v>120000</v>
      </c>
      <c r="D49" s="150">
        <v>150000</v>
      </c>
      <c r="E49" s="150">
        <v>9500</v>
      </c>
      <c r="F49" s="150">
        <f>+F41</f>
        <v>0</v>
      </c>
      <c r="G49" s="150">
        <v>0</v>
      </c>
      <c r="H49" s="151">
        <v>0</v>
      </c>
    </row>
    <row r="50" spans="1:8" s="66" customFormat="1" ht="51.75" thickBot="1">
      <c r="A50" s="187" t="s">
        <v>87</v>
      </c>
      <c r="B50" s="208">
        <f>B49+C49+D49+E49</f>
        <v>11861128</v>
      </c>
      <c r="C50" s="208"/>
      <c r="D50" s="208"/>
      <c r="E50" s="208"/>
      <c r="F50" s="208"/>
      <c r="G50" s="208"/>
      <c r="H50" s="209"/>
    </row>
    <row r="51" spans="3:5" ht="12.75">
      <c r="C51" s="74"/>
      <c r="D51" s="72"/>
      <c r="E51" s="75"/>
    </row>
    <row r="52" spans="3:5" ht="12.75">
      <c r="C52" s="74"/>
      <c r="D52" s="76"/>
      <c r="E52" s="77"/>
    </row>
    <row r="53" spans="4:5" ht="12.75">
      <c r="D53" s="78"/>
      <c r="E53" s="79"/>
    </row>
    <row r="54" spans="4:5" ht="12.75">
      <c r="D54" s="80"/>
      <c r="E54" s="81"/>
    </row>
    <row r="55" spans="4:5" ht="12.75">
      <c r="D55" s="72"/>
      <c r="E55" s="73"/>
    </row>
    <row r="56" spans="3:5" ht="12.75">
      <c r="C56" s="74"/>
      <c r="D56" s="72"/>
      <c r="E56" s="82"/>
    </row>
    <row r="57" spans="3:5" ht="12.75">
      <c r="C57" s="74"/>
      <c r="D57" s="72"/>
      <c r="E57" s="77"/>
    </row>
    <row r="58" spans="4:5" ht="12.75">
      <c r="D58" s="72"/>
      <c r="E58" s="73"/>
    </row>
    <row r="59" spans="4:5" ht="12.75">
      <c r="D59" s="72"/>
      <c r="E59" s="81"/>
    </row>
    <row r="60" spans="4:5" ht="12.75">
      <c r="D60" s="72"/>
      <c r="E60" s="73"/>
    </row>
    <row r="61" spans="4:5" ht="12.75">
      <c r="D61" s="72"/>
      <c r="E61" s="83"/>
    </row>
    <row r="62" spans="4:5" ht="12.75">
      <c r="D62" s="78"/>
      <c r="E62" s="79"/>
    </row>
    <row r="63" spans="2:5" ht="12.75">
      <c r="B63" s="74"/>
      <c r="D63" s="78"/>
      <c r="E63" s="84"/>
    </row>
    <row r="64" spans="3:5" ht="12.75">
      <c r="C64" s="74"/>
      <c r="D64" s="78"/>
      <c r="E64" s="85"/>
    </row>
    <row r="65" spans="3:5" ht="12.75">
      <c r="C65" s="74"/>
      <c r="D65" s="80"/>
      <c r="E65" s="77"/>
    </row>
    <row r="66" spans="4:5" ht="12.75">
      <c r="D66" s="72"/>
      <c r="E66" s="73"/>
    </row>
    <row r="67" spans="2:5" ht="12.75">
      <c r="B67" s="74"/>
      <c r="D67" s="72"/>
      <c r="E67" s="75"/>
    </row>
    <row r="68" spans="3:5" ht="12.75">
      <c r="C68" s="74"/>
      <c r="D68" s="72"/>
      <c r="E68" s="84"/>
    </row>
    <row r="69" spans="3:5" ht="12.75">
      <c r="C69" s="74"/>
      <c r="D69" s="80"/>
      <c r="E69" s="77"/>
    </row>
    <row r="70" spans="4:5" ht="12.75">
      <c r="D70" s="78"/>
      <c r="E70" s="73"/>
    </row>
    <row r="71" spans="3:5" ht="12.75">
      <c r="C71" s="74"/>
      <c r="D71" s="78"/>
      <c r="E71" s="84"/>
    </row>
    <row r="72" spans="4:5" ht="12.75">
      <c r="D72" s="80"/>
      <c r="E72" s="83"/>
    </row>
    <row r="73" spans="4:5" ht="12.75">
      <c r="D73" s="72"/>
      <c r="E73" s="73"/>
    </row>
    <row r="74" spans="4:5" ht="12.75">
      <c r="D74" s="80"/>
      <c r="E74" s="77"/>
    </row>
    <row r="75" spans="4:5" ht="12.75">
      <c r="D75" s="72"/>
      <c r="E75" s="73"/>
    </row>
    <row r="76" spans="4:5" ht="12.75">
      <c r="D76" s="72"/>
      <c r="E76" s="73"/>
    </row>
    <row r="77" spans="1:5" ht="12.75">
      <c r="A77" s="189"/>
      <c r="D77" s="86"/>
      <c r="E77" s="84"/>
    </row>
    <row r="78" spans="2:5" ht="12.75">
      <c r="B78" s="74"/>
      <c r="C78" s="74"/>
      <c r="D78" s="87"/>
      <c r="E78" s="84"/>
    </row>
    <row r="79" spans="2:5" ht="12.75">
      <c r="B79" s="74"/>
      <c r="C79" s="74"/>
      <c r="D79" s="87"/>
      <c r="E79" s="75"/>
    </row>
    <row r="80" spans="2:5" ht="12.75">
      <c r="B80" s="74"/>
      <c r="C80" s="74"/>
      <c r="D80" s="80"/>
      <c r="E80" s="81"/>
    </row>
    <row r="81" spans="4:5" ht="12.75">
      <c r="D81" s="72"/>
      <c r="E81" s="73"/>
    </row>
    <row r="82" spans="2:5" ht="12.75">
      <c r="B82" s="74"/>
      <c r="D82" s="72"/>
      <c r="E82" s="84"/>
    </row>
    <row r="83" spans="3:5" ht="12.75">
      <c r="C83" s="74"/>
      <c r="D83" s="72"/>
      <c r="E83" s="75"/>
    </row>
    <row r="84" spans="3:5" ht="12.75">
      <c r="C84" s="74"/>
      <c r="D84" s="80"/>
      <c r="E84" s="77"/>
    </row>
    <row r="85" spans="4:5" ht="12.75">
      <c r="D85" s="72"/>
      <c r="E85" s="73"/>
    </row>
    <row r="86" spans="4:5" ht="12.75">
      <c r="D86" s="72"/>
      <c r="E86" s="73"/>
    </row>
    <row r="87" spans="4:5" ht="12.75">
      <c r="D87" s="88"/>
      <c r="E87" s="89"/>
    </row>
    <row r="88" spans="4:5" ht="12.75">
      <c r="D88" s="72"/>
      <c r="E88" s="73"/>
    </row>
    <row r="89" spans="4:5" ht="12.75">
      <c r="D89" s="72"/>
      <c r="E89" s="73"/>
    </row>
    <row r="90" spans="4:5" ht="12.75">
      <c r="D90" s="72"/>
      <c r="E90" s="73"/>
    </row>
    <row r="91" spans="4:5" ht="12.75">
      <c r="D91" s="80"/>
      <c r="E91" s="77"/>
    </row>
    <row r="92" spans="4:5" ht="12.75">
      <c r="D92" s="72"/>
      <c r="E92" s="73"/>
    </row>
    <row r="93" spans="4:5" ht="12.75">
      <c r="D93" s="80"/>
      <c r="E93" s="77"/>
    </row>
    <row r="94" spans="4:5" ht="12.75">
      <c r="D94" s="72"/>
      <c r="E94" s="73"/>
    </row>
    <row r="95" spans="4:5" ht="12.75">
      <c r="D95" s="72"/>
      <c r="E95" s="73"/>
    </row>
    <row r="96" spans="4:5" ht="12.75">
      <c r="D96" s="72"/>
      <c r="E96" s="73"/>
    </row>
    <row r="97" spans="4:5" ht="12.75">
      <c r="D97" s="72"/>
      <c r="E97" s="73"/>
    </row>
    <row r="98" spans="1:5" ht="12.75">
      <c r="A98" s="90"/>
      <c r="B98" s="90"/>
      <c r="C98" s="90"/>
      <c r="D98" s="91"/>
      <c r="E98" s="92"/>
    </row>
    <row r="99" spans="3:5" ht="12.75">
      <c r="C99" s="74"/>
      <c r="D99" s="72"/>
      <c r="E99" s="75"/>
    </row>
    <row r="100" spans="4:5" ht="12.75">
      <c r="D100" s="93"/>
      <c r="E100" s="94"/>
    </row>
    <row r="101" spans="4:5" ht="12.75">
      <c r="D101" s="72"/>
      <c r="E101" s="73"/>
    </row>
    <row r="102" spans="4:5" ht="12.75">
      <c r="D102" s="88"/>
      <c r="E102" s="89"/>
    </row>
    <row r="103" spans="4:5" ht="12.75">
      <c r="D103" s="88"/>
      <c r="E103" s="89"/>
    </row>
    <row r="104" spans="4:5" ht="12.75">
      <c r="D104" s="72"/>
      <c r="E104" s="73"/>
    </row>
    <row r="105" spans="4:5" ht="12.75">
      <c r="D105" s="80"/>
      <c r="E105" s="77"/>
    </row>
    <row r="106" spans="4:5" ht="12.75">
      <c r="D106" s="72"/>
      <c r="E106" s="73"/>
    </row>
    <row r="107" spans="4:5" ht="12.75">
      <c r="D107" s="72"/>
      <c r="E107" s="73"/>
    </row>
    <row r="108" spans="4:5" ht="12.75">
      <c r="D108" s="80"/>
      <c r="E108" s="77"/>
    </row>
    <row r="109" spans="4:5" ht="12.75">
      <c r="D109" s="72"/>
      <c r="E109" s="73"/>
    </row>
    <row r="110" spans="4:5" ht="12.75">
      <c r="D110" s="88"/>
      <c r="E110" s="89"/>
    </row>
    <row r="111" spans="4:5" ht="12.75">
      <c r="D111" s="80"/>
      <c r="E111" s="94"/>
    </row>
    <row r="112" spans="4:5" ht="12.75">
      <c r="D112" s="78"/>
      <c r="E112" s="89"/>
    </row>
    <row r="113" spans="4:5" ht="12.75">
      <c r="D113" s="80"/>
      <c r="E113" s="77"/>
    </row>
    <row r="114" spans="4:5" ht="12.75">
      <c r="D114" s="72"/>
      <c r="E114" s="73"/>
    </row>
    <row r="115" spans="3:5" ht="12.75">
      <c r="C115" s="74"/>
      <c r="D115" s="72"/>
      <c r="E115" s="75"/>
    </row>
    <row r="116" spans="4:5" ht="12.75">
      <c r="D116" s="78"/>
      <c r="E116" s="77"/>
    </row>
    <row r="117" spans="4:5" ht="12.75">
      <c r="D117" s="78"/>
      <c r="E117" s="89"/>
    </row>
    <row r="118" spans="3:5" ht="12.75">
      <c r="C118" s="74"/>
      <c r="D118" s="78"/>
      <c r="E118" s="95"/>
    </row>
    <row r="119" spans="3:5" ht="12.75">
      <c r="C119" s="74"/>
      <c r="D119" s="80"/>
      <c r="E119" s="81"/>
    </row>
    <row r="120" spans="4:5" ht="12.75">
      <c r="D120" s="72"/>
      <c r="E120" s="73"/>
    </row>
    <row r="121" spans="4:5" ht="12.75">
      <c r="D121" s="93"/>
      <c r="E121" s="96"/>
    </row>
    <row r="122" spans="4:5" ht="12.75">
      <c r="D122" s="88"/>
      <c r="E122" s="89"/>
    </row>
    <row r="123" spans="2:5" ht="12.75">
      <c r="B123" s="74"/>
      <c r="D123" s="88"/>
      <c r="E123" s="97"/>
    </row>
    <row r="124" spans="3:5" ht="12.75">
      <c r="C124" s="74"/>
      <c r="D124" s="88"/>
      <c r="E124" s="97"/>
    </row>
    <row r="125" spans="4:5" ht="12.75">
      <c r="D125" s="93"/>
      <c r="E125" s="94"/>
    </row>
    <row r="126" spans="4:5" ht="12.75">
      <c r="D126" s="88"/>
      <c r="E126" s="89"/>
    </row>
    <row r="127" spans="2:5" ht="12.75">
      <c r="B127" s="74"/>
      <c r="D127" s="88"/>
      <c r="E127" s="98"/>
    </row>
    <row r="128" spans="3:5" ht="12.75">
      <c r="C128" s="74"/>
      <c r="D128" s="88"/>
      <c r="E128" s="75"/>
    </row>
    <row r="129" spans="3:5" ht="12.75">
      <c r="C129" s="74"/>
      <c r="D129" s="80"/>
      <c r="E129" s="81"/>
    </row>
    <row r="130" spans="4:5" ht="12.75">
      <c r="D130" s="72"/>
      <c r="E130" s="73"/>
    </row>
    <row r="131" spans="3:5" ht="12.75">
      <c r="C131" s="74"/>
      <c r="D131" s="72"/>
      <c r="E131" s="95"/>
    </row>
    <row r="132" spans="4:5" ht="12.75">
      <c r="D132" s="93"/>
      <c r="E132" s="94"/>
    </row>
    <row r="133" spans="4:5" ht="12.75">
      <c r="D133" s="88"/>
      <c r="E133" s="89"/>
    </row>
    <row r="134" spans="4:5" ht="12.75">
      <c r="D134" s="72"/>
      <c r="E134" s="73"/>
    </row>
    <row r="135" spans="1:5" ht="15.75">
      <c r="A135" s="99"/>
      <c r="B135" s="68"/>
      <c r="C135" s="68"/>
      <c r="D135" s="68"/>
      <c r="E135" s="84"/>
    </row>
    <row r="136" spans="1:5" ht="12.75">
      <c r="A136" s="189"/>
      <c r="D136" s="86"/>
      <c r="E136" s="84"/>
    </row>
    <row r="137" spans="1:5" ht="12.75">
      <c r="A137" s="189"/>
      <c r="B137" s="74"/>
      <c r="D137" s="86"/>
      <c r="E137" s="75"/>
    </row>
    <row r="138" spans="3:5" ht="12.75">
      <c r="C138" s="74"/>
      <c r="D138" s="72"/>
      <c r="E138" s="84"/>
    </row>
    <row r="139" spans="4:5" ht="12.75">
      <c r="D139" s="76"/>
      <c r="E139" s="77"/>
    </row>
    <row r="140" spans="2:5" ht="12.75">
      <c r="B140" s="74"/>
      <c r="D140" s="72"/>
      <c r="E140" s="75"/>
    </row>
    <row r="141" spans="3:5" ht="12.75">
      <c r="C141" s="74"/>
      <c r="D141" s="72"/>
      <c r="E141" s="75"/>
    </row>
    <row r="142" spans="4:5" ht="12.75">
      <c r="D142" s="80"/>
      <c r="E142" s="81"/>
    </row>
    <row r="143" spans="3:5" ht="12.75">
      <c r="C143" s="74"/>
      <c r="D143" s="72"/>
      <c r="E143" s="82"/>
    </row>
    <row r="144" spans="4:5" ht="12.75">
      <c r="D144" s="72"/>
      <c r="E144" s="81"/>
    </row>
    <row r="145" spans="2:5" ht="12.75">
      <c r="B145" s="74"/>
      <c r="D145" s="78"/>
      <c r="E145" s="84"/>
    </row>
    <row r="146" spans="3:5" ht="12.75">
      <c r="C146" s="74"/>
      <c r="D146" s="78"/>
      <c r="E146" s="85"/>
    </row>
    <row r="147" spans="4:5" ht="12.75">
      <c r="D147" s="80"/>
      <c r="E147" s="77"/>
    </row>
    <row r="148" spans="1:5" ht="12.75">
      <c r="A148" s="189"/>
      <c r="D148" s="86"/>
      <c r="E148" s="84"/>
    </row>
    <row r="149" spans="2:5" ht="12.75">
      <c r="B149" s="74"/>
      <c r="D149" s="72"/>
      <c r="E149" s="84"/>
    </row>
    <row r="150" spans="3:5" ht="12.75">
      <c r="C150" s="74"/>
      <c r="D150" s="72"/>
      <c r="E150" s="75"/>
    </row>
    <row r="151" spans="3:5" ht="12.75">
      <c r="C151" s="74"/>
      <c r="D151" s="80"/>
      <c r="E151" s="77"/>
    </row>
    <row r="152" spans="3:5" ht="12.75">
      <c r="C152" s="74"/>
      <c r="D152" s="72"/>
      <c r="E152" s="75"/>
    </row>
    <row r="153" spans="4:5" ht="12.75">
      <c r="D153" s="93"/>
      <c r="E153" s="94"/>
    </row>
    <row r="154" spans="3:5" ht="12.75">
      <c r="C154" s="74"/>
      <c r="D154" s="78"/>
      <c r="E154" s="95"/>
    </row>
    <row r="155" spans="3:5" ht="12.75">
      <c r="C155" s="74"/>
      <c r="D155" s="80"/>
      <c r="E155" s="81"/>
    </row>
    <row r="156" spans="4:5" ht="12.75">
      <c r="D156" s="93"/>
      <c r="E156" s="100"/>
    </row>
    <row r="157" spans="2:5" ht="12.75">
      <c r="B157" s="74"/>
      <c r="D157" s="88"/>
      <c r="E157" s="98"/>
    </row>
    <row r="158" spans="3:5" ht="12.75">
      <c r="C158" s="74"/>
      <c r="D158" s="88"/>
      <c r="E158" s="75"/>
    </row>
    <row r="159" spans="3:5" ht="12.75">
      <c r="C159" s="74"/>
      <c r="D159" s="80"/>
      <c r="E159" s="81"/>
    </row>
    <row r="160" spans="3:5" ht="12.75">
      <c r="C160" s="74"/>
      <c r="D160" s="80"/>
      <c r="E160" s="81"/>
    </row>
    <row r="161" spans="4:5" ht="12.75">
      <c r="D161" s="72"/>
      <c r="E161" s="73"/>
    </row>
    <row r="162" spans="1:5" s="101" customFormat="1" ht="18">
      <c r="A162" s="210"/>
      <c r="B162" s="210"/>
      <c r="C162" s="210"/>
      <c r="D162" s="210"/>
      <c r="E162" s="210"/>
    </row>
    <row r="163" spans="1:5" ht="12.75">
      <c r="A163" s="90"/>
      <c r="B163" s="90"/>
      <c r="C163" s="90"/>
      <c r="D163" s="91"/>
      <c r="E163" s="92"/>
    </row>
    <row r="165" spans="1:5" ht="15.75">
      <c r="A165" s="190"/>
      <c r="B165" s="74"/>
      <c r="C165" s="74"/>
      <c r="D165" s="103"/>
      <c r="E165" s="104"/>
    </row>
    <row r="166" spans="1:5" ht="12.75">
      <c r="A166" s="189"/>
      <c r="B166" s="74"/>
      <c r="C166" s="74"/>
      <c r="D166" s="103"/>
      <c r="E166" s="104"/>
    </row>
    <row r="167" spans="1:5" ht="12.75">
      <c r="A167" s="189"/>
      <c r="B167" s="74"/>
      <c r="C167" s="74"/>
      <c r="D167" s="103"/>
      <c r="E167" s="104"/>
    </row>
    <row r="168" spans="1:5" ht="12.75">
      <c r="A168" s="189"/>
      <c r="B168" s="74"/>
      <c r="C168" s="74"/>
      <c r="D168" s="103"/>
      <c r="E168" s="104"/>
    </row>
    <row r="169" spans="1:5" ht="12.75">
      <c r="A169" s="189"/>
      <c r="B169" s="74"/>
      <c r="C169" s="74"/>
      <c r="D169" s="103"/>
      <c r="E169" s="104"/>
    </row>
    <row r="170" spans="1:3" ht="12.75">
      <c r="A170" s="189"/>
      <c r="B170" s="74"/>
      <c r="C170" s="74"/>
    </row>
    <row r="171" spans="1:5" ht="12.75">
      <c r="A171" s="189"/>
      <c r="B171" s="74"/>
      <c r="C171" s="74"/>
      <c r="D171" s="103"/>
      <c r="E171" s="104"/>
    </row>
    <row r="172" spans="1:5" ht="12.75">
      <c r="A172" s="189"/>
      <c r="B172" s="74"/>
      <c r="C172" s="74"/>
      <c r="D172" s="103"/>
      <c r="E172" s="105"/>
    </row>
    <row r="173" spans="1:5" ht="12.75">
      <c r="A173" s="189"/>
      <c r="B173" s="74"/>
      <c r="C173" s="74"/>
      <c r="D173" s="103"/>
      <c r="E173" s="104"/>
    </row>
    <row r="174" spans="1:5" ht="12.75">
      <c r="A174" s="189"/>
      <c r="B174" s="74"/>
      <c r="C174" s="74"/>
      <c r="D174" s="103"/>
      <c r="E174" s="82"/>
    </row>
    <row r="175" spans="4:5" ht="12.75">
      <c r="D175" s="80"/>
      <c r="E175" s="83"/>
    </row>
  </sheetData>
  <sheetProtection/>
  <mergeCells count="8">
    <mergeCell ref="B50:H50"/>
    <mergeCell ref="A162:E162"/>
    <mergeCell ref="A1:H1"/>
    <mergeCell ref="B3:H3"/>
    <mergeCell ref="B18:H18"/>
    <mergeCell ref="B20:H20"/>
    <mergeCell ref="B34:H34"/>
    <mergeCell ref="B36:H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0">
      <selection activeCell="J24" sqref="J24"/>
    </sheetView>
  </sheetViews>
  <sheetFormatPr defaultColWidth="9.140625" defaultRowHeight="12.75"/>
  <cols>
    <col min="1" max="1" width="7.8515625" style="4" customWidth="1"/>
    <col min="2" max="2" width="25.57421875" style="5" customWidth="1"/>
    <col min="3" max="3" width="18.8515625" style="2" customWidth="1"/>
    <col min="4" max="4" width="16.7109375" style="3" customWidth="1"/>
    <col min="5" max="5" width="11.140625" style="2" customWidth="1"/>
    <col min="6" max="6" width="13.8515625" style="2" customWidth="1"/>
    <col min="7" max="7" width="11.7109375" style="2" customWidth="1"/>
    <col min="8" max="8" width="10.7109375" style="167" customWidth="1"/>
    <col min="9" max="9" width="11.8515625" style="2" customWidth="1"/>
    <col min="10" max="10" width="20.421875" style="2" customWidth="1"/>
    <col min="11" max="11" width="11.7109375" style="2" customWidth="1"/>
    <col min="12" max="12" width="15.140625" style="2" customWidth="1"/>
    <col min="13" max="13" width="16.7109375" style="2" hidden="1" customWidth="1"/>
    <col min="14" max="14" width="16.421875" style="2" hidden="1" customWidth="1"/>
    <col min="15" max="15" width="15.28125" style="2" customWidth="1"/>
    <col min="16" max="16384" width="9.140625" style="2" customWidth="1"/>
  </cols>
  <sheetData>
    <row r="1" spans="1:15" ht="24.7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6"/>
      <c r="M1" s="1"/>
      <c r="N1" s="1"/>
      <c r="O1" s="1"/>
    </row>
    <row r="2" s="219" customFormat="1" ht="9.75" customHeight="1"/>
    <row r="3" spans="1:15" ht="35.25" customHeight="1">
      <c r="A3" s="221" t="s">
        <v>40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</row>
    <row r="4" spans="1:15" s="3" customFormat="1" ht="51" customHeight="1">
      <c r="A4" s="7" t="s">
        <v>41</v>
      </c>
      <c r="B4" s="8" t="s">
        <v>42</v>
      </c>
      <c r="C4" s="9" t="s">
        <v>90</v>
      </c>
      <c r="D4" s="9" t="s">
        <v>44</v>
      </c>
      <c r="E4" s="220" t="s">
        <v>51</v>
      </c>
      <c r="F4" s="220"/>
      <c r="G4" s="9" t="s">
        <v>8</v>
      </c>
      <c r="H4" s="159" t="s">
        <v>58</v>
      </c>
      <c r="I4" s="9" t="s">
        <v>102</v>
      </c>
      <c r="J4" s="10" t="s">
        <v>6</v>
      </c>
      <c r="K4" s="9" t="s">
        <v>4</v>
      </c>
      <c r="L4" s="11" t="s">
        <v>80</v>
      </c>
      <c r="M4" s="11" t="s">
        <v>43</v>
      </c>
      <c r="N4" s="11" t="s">
        <v>7</v>
      </c>
      <c r="O4" s="11" t="s">
        <v>91</v>
      </c>
    </row>
    <row r="5" spans="1:15" s="3" customFormat="1" ht="26.25" customHeight="1">
      <c r="A5" s="12"/>
      <c r="B5" s="13"/>
      <c r="C5" s="14"/>
      <c r="D5" s="14"/>
      <c r="E5" s="15" t="s">
        <v>52</v>
      </c>
      <c r="F5" s="38" t="s">
        <v>60</v>
      </c>
      <c r="G5" s="14"/>
      <c r="H5" s="160"/>
      <c r="I5" s="14"/>
      <c r="J5" s="14"/>
      <c r="K5" s="14" t="s">
        <v>94</v>
      </c>
      <c r="L5" s="16"/>
      <c r="M5" s="16"/>
      <c r="N5" s="16"/>
      <c r="O5" s="17"/>
    </row>
    <row r="6" spans="1:15" s="3" customFormat="1" ht="26.25" customHeight="1">
      <c r="A6" s="12"/>
      <c r="B6" s="13"/>
      <c r="C6" s="14"/>
      <c r="D6" s="14"/>
      <c r="E6" s="15"/>
      <c r="F6" s="38"/>
      <c r="G6" s="14"/>
      <c r="H6" s="160"/>
      <c r="I6" s="14"/>
      <c r="J6" s="14"/>
      <c r="K6" s="14"/>
      <c r="L6" s="16"/>
      <c r="M6" s="16"/>
      <c r="N6" s="16"/>
      <c r="O6" s="17"/>
    </row>
    <row r="7" spans="1:15" s="3" customFormat="1" ht="31.5">
      <c r="A7" s="18"/>
      <c r="B7" s="19" t="s">
        <v>45</v>
      </c>
      <c r="C7" s="20"/>
      <c r="D7" s="179">
        <v>63613</v>
      </c>
      <c r="E7" s="178">
        <v>6711</v>
      </c>
      <c r="F7" s="39" t="s">
        <v>101</v>
      </c>
      <c r="G7" s="179">
        <v>6615</v>
      </c>
      <c r="H7" s="180">
        <v>6526</v>
      </c>
      <c r="I7" s="20"/>
      <c r="J7" s="20"/>
      <c r="K7" s="20"/>
      <c r="L7" s="23"/>
      <c r="M7" s="23"/>
      <c r="N7" s="23"/>
      <c r="O7" s="22"/>
    </row>
    <row r="8" spans="1:15" s="3" customFormat="1" ht="15.75">
      <c r="A8" s="18"/>
      <c r="B8" s="19"/>
      <c r="C8" s="20"/>
      <c r="D8" s="20"/>
      <c r="E8" s="21"/>
      <c r="F8" s="39"/>
      <c r="G8" s="20"/>
      <c r="H8" s="161"/>
      <c r="I8" s="20"/>
      <c r="J8" s="20"/>
      <c r="K8" s="20"/>
      <c r="L8" s="23"/>
      <c r="M8" s="23"/>
      <c r="N8" s="23"/>
      <c r="O8" s="22"/>
    </row>
    <row r="9" spans="1:15" s="3" customFormat="1" ht="15.75">
      <c r="A9" s="18"/>
      <c r="B9" s="19" t="s">
        <v>56</v>
      </c>
      <c r="C9" s="20"/>
      <c r="D9" s="20"/>
      <c r="E9" s="21"/>
      <c r="F9" s="39"/>
      <c r="G9" s="20"/>
      <c r="H9" s="161"/>
      <c r="I9" s="20"/>
      <c r="J9" s="20"/>
      <c r="K9" s="20"/>
      <c r="L9" s="23"/>
      <c r="M9" s="23"/>
      <c r="N9" s="23"/>
      <c r="O9" s="22"/>
    </row>
    <row r="10" spans="1:15" s="3" customFormat="1" ht="15.75">
      <c r="A10" s="24" t="s">
        <v>46</v>
      </c>
      <c r="B10" s="25" t="s">
        <v>47</v>
      </c>
      <c r="C10" s="20"/>
      <c r="D10" s="20"/>
      <c r="E10" s="21"/>
      <c r="F10" s="39"/>
      <c r="G10" s="20"/>
      <c r="H10" s="161"/>
      <c r="I10" s="20"/>
      <c r="J10" s="20"/>
      <c r="K10" s="20"/>
      <c r="L10" s="23"/>
      <c r="M10" s="23"/>
      <c r="N10" s="23"/>
      <c r="O10" s="22"/>
    </row>
    <row r="11" spans="1:15" s="61" customFormat="1" ht="18" customHeight="1">
      <c r="A11" s="18">
        <v>3</v>
      </c>
      <c r="B11" s="12" t="s">
        <v>48</v>
      </c>
      <c r="C11" s="20">
        <f>D11+E11+F11+G11+H11+I11</f>
        <v>11577641.5</v>
      </c>
      <c r="D11" s="20">
        <f>D12+D17</f>
        <v>9723568</v>
      </c>
      <c r="E11" s="20">
        <f>SUM(E12+E17+E43)</f>
        <v>902700</v>
      </c>
      <c r="F11" s="41">
        <f>SUM(F12+F17+F43)</f>
        <v>706827.5</v>
      </c>
      <c r="G11" s="20">
        <v>60000</v>
      </c>
      <c r="H11" s="161">
        <f>H18+H21+H22+H37+H38+H39</f>
        <v>158695</v>
      </c>
      <c r="I11" s="20">
        <f>SUM(I12+I17+I43)</f>
        <v>25851</v>
      </c>
      <c r="J11" s="20"/>
      <c r="K11" s="20"/>
      <c r="L11" s="23">
        <f>L12+L17+L43</f>
        <v>11586128</v>
      </c>
      <c r="M11" s="23"/>
      <c r="N11" s="23"/>
      <c r="O11" s="44">
        <f>O12+O17+O43</f>
        <v>11586128</v>
      </c>
    </row>
    <row r="12" spans="1:15" s="63" customFormat="1" ht="14.25" customHeight="1">
      <c r="A12" s="52">
        <v>31</v>
      </c>
      <c r="B12" s="52" t="s">
        <v>49</v>
      </c>
      <c r="C12" s="56">
        <f>SUM(D12+F12+H12+I12)</f>
        <v>10199728.5</v>
      </c>
      <c r="D12" s="54">
        <f aca="true" t="shared" si="0" ref="D12:I12">SUM(D13:D16)</f>
        <v>9494800</v>
      </c>
      <c r="E12" s="55">
        <f t="shared" si="0"/>
        <v>0</v>
      </c>
      <c r="F12" s="45">
        <f>SUM(F13:F16)</f>
        <v>679077.5</v>
      </c>
      <c r="G12" s="54"/>
      <c r="H12" s="162"/>
      <c r="I12" s="54">
        <f t="shared" si="0"/>
        <v>25851</v>
      </c>
      <c r="J12" s="54"/>
      <c r="K12" s="54">
        <f>SUM(K13:K16)</f>
        <v>0</v>
      </c>
      <c r="L12" s="54">
        <v>10173878</v>
      </c>
      <c r="M12" s="62" t="s">
        <v>39</v>
      </c>
      <c r="N12" s="54">
        <f>SUM(N13:N17)</f>
        <v>17000</v>
      </c>
      <c r="O12" s="56">
        <v>10173878</v>
      </c>
    </row>
    <row r="13" spans="1:15" ht="14.25" customHeight="1">
      <c r="A13" s="49">
        <v>3111</v>
      </c>
      <c r="B13" s="49" t="s">
        <v>9</v>
      </c>
      <c r="C13" s="50">
        <f>D13+F13+I13</f>
        <v>8199351</v>
      </c>
      <c r="D13" s="50">
        <v>7620000</v>
      </c>
      <c r="E13" s="51"/>
      <c r="F13" s="47">
        <f>204000+331500+18000</f>
        <v>553500</v>
      </c>
      <c r="G13" s="50"/>
      <c r="H13" s="163"/>
      <c r="I13" s="50">
        <v>25851</v>
      </c>
      <c r="J13" s="50"/>
      <c r="K13" s="50"/>
      <c r="L13" s="50"/>
      <c r="M13" s="50"/>
      <c r="N13" s="50">
        <v>0</v>
      </c>
      <c r="O13" s="50"/>
    </row>
    <row r="14" spans="1:15" ht="14.25" customHeight="1">
      <c r="A14" s="49">
        <v>3121</v>
      </c>
      <c r="B14" s="49" t="s">
        <v>55</v>
      </c>
      <c r="C14" s="50">
        <f>D14+F14</f>
        <v>651750</v>
      </c>
      <c r="D14" s="50">
        <v>617500</v>
      </c>
      <c r="E14" s="51"/>
      <c r="F14" s="47">
        <f>8000+12500+12500+1250</f>
        <v>34250</v>
      </c>
      <c r="G14" s="50"/>
      <c r="H14" s="163"/>
      <c r="I14" s="50"/>
      <c r="J14" s="50"/>
      <c r="K14" s="50"/>
      <c r="L14" s="50"/>
      <c r="M14" s="50"/>
      <c r="N14" s="50">
        <v>0</v>
      </c>
      <c r="O14" s="50"/>
    </row>
    <row r="15" spans="1:15" ht="14.25" customHeight="1">
      <c r="A15" s="49">
        <v>3132</v>
      </c>
      <c r="B15" s="49" t="s">
        <v>10</v>
      </c>
      <c r="C15" s="50">
        <f>D15+F15</f>
        <v>1348627.5</v>
      </c>
      <c r="D15" s="50">
        <v>1257300</v>
      </c>
      <c r="E15" s="51"/>
      <c r="F15" s="47">
        <f>33660+54697.5+2970</f>
        <v>91327.5</v>
      </c>
      <c r="G15" s="50"/>
      <c r="H15" s="163"/>
      <c r="I15" s="50"/>
      <c r="J15" s="50"/>
      <c r="K15" s="50"/>
      <c r="L15" s="50"/>
      <c r="M15" s="50"/>
      <c r="N15" s="50"/>
      <c r="O15" s="50"/>
    </row>
    <row r="16" spans="1:15" ht="14.25" customHeight="1">
      <c r="A16" s="49">
        <v>3133</v>
      </c>
      <c r="B16" s="49" t="s">
        <v>11</v>
      </c>
      <c r="C16" s="50" t="s">
        <v>93</v>
      </c>
      <c r="D16" s="50" t="s">
        <v>93</v>
      </c>
      <c r="E16" s="51"/>
      <c r="F16" s="64" t="s">
        <v>93</v>
      </c>
      <c r="G16" s="50"/>
      <c r="H16" s="163"/>
      <c r="I16" s="50"/>
      <c r="J16" s="50"/>
      <c r="K16" s="50"/>
      <c r="L16" s="50"/>
      <c r="M16" s="50"/>
      <c r="N16" s="50"/>
      <c r="O16" s="50"/>
    </row>
    <row r="17" spans="1:15" s="63" customFormat="1" ht="14.25" customHeight="1">
      <c r="A17" s="52">
        <v>32</v>
      </c>
      <c r="B17" s="53" t="s">
        <v>50</v>
      </c>
      <c r="C17" s="56">
        <f>SUM(D17+E17+F17+G17+H17+K17)</f>
        <v>1374413</v>
      </c>
      <c r="D17" s="54">
        <f>SUM(D18:D42)</f>
        <v>228768</v>
      </c>
      <c r="E17" s="55">
        <f>SUM(E18:E43)</f>
        <v>899200</v>
      </c>
      <c r="F17" s="56">
        <f>SUM(F18:F42)</f>
        <v>27750</v>
      </c>
      <c r="G17" s="54">
        <v>60000</v>
      </c>
      <c r="H17" s="162">
        <f>SUM(H18:H42)</f>
        <v>158695</v>
      </c>
      <c r="I17" s="54">
        <f>SUM(I18:I42)</f>
        <v>0</v>
      </c>
      <c r="J17" s="54"/>
      <c r="K17" s="54"/>
      <c r="L17" s="54">
        <f>SUM(L18:L42)</f>
        <v>1408750</v>
      </c>
      <c r="M17" s="54">
        <f>SUM(M18:M42)</f>
        <v>5000</v>
      </c>
      <c r="N17" s="54">
        <f>SUM(N18:N42)</f>
        <v>17000</v>
      </c>
      <c r="O17" s="54">
        <f>SUM(O18:O42)</f>
        <v>1408750</v>
      </c>
    </row>
    <row r="18" spans="1:15" ht="14.25" customHeight="1">
      <c r="A18" s="49">
        <v>3211</v>
      </c>
      <c r="B18" s="49" t="s">
        <v>12</v>
      </c>
      <c r="C18" s="50">
        <f>SUM(D18+E18+F18+G18+H18+I18+J18+K18)</f>
        <v>41000</v>
      </c>
      <c r="D18" s="50"/>
      <c r="E18" s="51">
        <v>40000</v>
      </c>
      <c r="F18" s="40"/>
      <c r="G18" s="50"/>
      <c r="H18" s="163">
        <v>1000</v>
      </c>
      <c r="I18" s="50"/>
      <c r="J18" s="50"/>
      <c r="K18" s="50"/>
      <c r="L18" s="50">
        <v>40000</v>
      </c>
      <c r="M18" s="50"/>
      <c r="N18" s="54">
        <f>SUM(N19:N57)</f>
        <v>12000</v>
      </c>
      <c r="O18" s="50">
        <v>40000</v>
      </c>
    </row>
    <row r="19" spans="1:15" ht="14.25" customHeight="1">
      <c r="A19" s="49">
        <v>3212</v>
      </c>
      <c r="B19" s="49" t="s">
        <v>13</v>
      </c>
      <c r="C19" s="50">
        <f>SUM(D19+E19+F19+G19+H19+I19+J19+K19)</f>
        <v>231750</v>
      </c>
      <c r="D19" s="50">
        <v>204000</v>
      </c>
      <c r="E19" s="51"/>
      <c r="F19" s="50">
        <v>27750</v>
      </c>
      <c r="G19" s="50"/>
      <c r="H19" s="163"/>
      <c r="I19" s="50"/>
      <c r="J19" s="50"/>
      <c r="K19" s="50"/>
      <c r="L19" s="50">
        <v>231750</v>
      </c>
      <c r="M19" s="50"/>
      <c r="N19" s="50">
        <v>0</v>
      </c>
      <c r="O19" s="50">
        <v>231750</v>
      </c>
    </row>
    <row r="20" spans="1:15" ht="14.25" customHeight="1">
      <c r="A20" s="49">
        <v>3213</v>
      </c>
      <c r="B20" s="49" t="s">
        <v>14</v>
      </c>
      <c r="C20" s="50">
        <f>SUM(D20+E20+F20+G20+H20+I20+J20+CK2120)</f>
        <v>10000</v>
      </c>
      <c r="D20" s="50"/>
      <c r="E20" s="51">
        <v>10000</v>
      </c>
      <c r="F20" s="50"/>
      <c r="G20" s="50"/>
      <c r="H20" s="163"/>
      <c r="I20" s="50"/>
      <c r="J20" s="50"/>
      <c r="K20" s="50"/>
      <c r="L20" s="50">
        <v>10000</v>
      </c>
      <c r="M20" s="50"/>
      <c r="N20" s="50">
        <v>0</v>
      </c>
      <c r="O20" s="50">
        <v>10000</v>
      </c>
    </row>
    <row r="21" spans="1:15" ht="14.25" customHeight="1">
      <c r="A21" s="49">
        <v>3221</v>
      </c>
      <c r="B21" s="49" t="s">
        <v>15</v>
      </c>
      <c r="C21" s="50">
        <f>SUM(D21+E21+F21+G21+H21+I21+J21+K21)</f>
        <v>103500</v>
      </c>
      <c r="D21" s="50"/>
      <c r="E21" s="51">
        <v>100000</v>
      </c>
      <c r="F21" s="50">
        <v>0</v>
      </c>
      <c r="G21" s="50"/>
      <c r="H21" s="163">
        <v>3500</v>
      </c>
      <c r="I21" s="50"/>
      <c r="J21" s="50"/>
      <c r="K21" s="50"/>
      <c r="L21" s="50">
        <v>110500</v>
      </c>
      <c r="M21" s="50"/>
      <c r="N21" s="50"/>
      <c r="O21" s="50">
        <v>110500</v>
      </c>
    </row>
    <row r="22" spans="1:15" ht="14.25" customHeight="1">
      <c r="A22" s="49">
        <v>3222</v>
      </c>
      <c r="B22" s="49" t="s">
        <v>100</v>
      </c>
      <c r="C22" s="50"/>
      <c r="D22" s="50"/>
      <c r="E22" s="51"/>
      <c r="F22" s="50"/>
      <c r="G22" s="50"/>
      <c r="H22" s="163">
        <f>90000+47195</f>
        <v>137195</v>
      </c>
      <c r="I22" s="50"/>
      <c r="J22" s="50"/>
      <c r="K22" s="50"/>
      <c r="L22" s="50">
        <v>138000</v>
      </c>
      <c r="M22" s="50"/>
      <c r="N22" s="50"/>
      <c r="O22" s="50">
        <v>138000</v>
      </c>
    </row>
    <row r="23" spans="1:15" ht="14.25" customHeight="1">
      <c r="A23" s="49">
        <v>3223</v>
      </c>
      <c r="B23" s="49" t="s">
        <v>16</v>
      </c>
      <c r="C23" s="50">
        <f aca="true" t="shared" si="1" ref="C23:C45">SUM(D23+E23+F23+G23+H23+I23+J23+K23)</f>
        <v>400000</v>
      </c>
      <c r="D23" s="50"/>
      <c r="E23" s="51">
        <v>400000</v>
      </c>
      <c r="F23" s="50"/>
      <c r="G23" s="50"/>
      <c r="H23" s="163"/>
      <c r="I23" s="50"/>
      <c r="J23" s="50"/>
      <c r="K23" s="50"/>
      <c r="L23" s="50">
        <v>400000</v>
      </c>
      <c r="M23" s="50"/>
      <c r="N23" s="50"/>
      <c r="O23" s="50">
        <v>400000</v>
      </c>
    </row>
    <row r="24" spans="1:15" ht="14.25" customHeight="1">
      <c r="A24" s="49">
        <v>3224</v>
      </c>
      <c r="B24" s="49" t="s">
        <v>53</v>
      </c>
      <c r="C24" s="50">
        <f t="shared" si="1"/>
        <v>0</v>
      </c>
      <c r="D24" s="50"/>
      <c r="E24" s="51">
        <v>0</v>
      </c>
      <c r="F24" s="50"/>
      <c r="G24" s="50"/>
      <c r="H24" s="163"/>
      <c r="I24" s="50"/>
      <c r="J24" s="50"/>
      <c r="K24" s="50"/>
      <c r="L24" s="50"/>
      <c r="M24" s="50"/>
      <c r="N24" s="50"/>
      <c r="O24" s="50"/>
    </row>
    <row r="25" spans="1:15" ht="14.25" customHeight="1">
      <c r="A25" s="49">
        <v>3225</v>
      </c>
      <c r="B25" s="49" t="s">
        <v>17</v>
      </c>
      <c r="C25" s="50">
        <f>SUM(D25+E25+F25+G25+H25+I25+J25+K25)</f>
        <v>10000</v>
      </c>
      <c r="D25" s="50"/>
      <c r="E25" s="51">
        <v>10000</v>
      </c>
      <c r="F25" s="50"/>
      <c r="G25" s="50"/>
      <c r="H25" s="163"/>
      <c r="I25" s="50"/>
      <c r="J25" s="50"/>
      <c r="K25" s="50"/>
      <c r="L25" s="50">
        <v>10000</v>
      </c>
      <c r="M25" s="50"/>
      <c r="N25" s="50"/>
      <c r="O25" s="50">
        <v>10000</v>
      </c>
    </row>
    <row r="26" spans="1:15" ht="14.25" customHeight="1">
      <c r="A26" s="49">
        <v>3227</v>
      </c>
      <c r="B26" s="49" t="s">
        <v>36</v>
      </c>
      <c r="C26" s="50">
        <f t="shared" si="1"/>
        <v>5000</v>
      </c>
      <c r="D26" s="50"/>
      <c r="E26" s="51">
        <v>5000</v>
      </c>
      <c r="F26" s="50"/>
      <c r="G26" s="50"/>
      <c r="H26" s="163"/>
      <c r="I26" s="50"/>
      <c r="J26" s="50"/>
      <c r="K26" s="50"/>
      <c r="L26" s="50">
        <v>5000</v>
      </c>
      <c r="M26" s="50">
        <v>5000</v>
      </c>
      <c r="N26" s="50">
        <v>5000</v>
      </c>
      <c r="O26" s="50">
        <v>5000</v>
      </c>
    </row>
    <row r="27" spans="1:15" ht="14.25" customHeight="1">
      <c r="A27" s="49">
        <v>3231</v>
      </c>
      <c r="B27" s="49" t="s">
        <v>18</v>
      </c>
      <c r="C27" s="50">
        <f t="shared" si="1"/>
        <v>20000</v>
      </c>
      <c r="D27" s="50"/>
      <c r="E27" s="51">
        <v>20000</v>
      </c>
      <c r="F27" s="50"/>
      <c r="G27" s="50"/>
      <c r="H27" s="163"/>
      <c r="I27" s="50"/>
      <c r="J27" s="50"/>
      <c r="K27" s="50"/>
      <c r="L27" s="50">
        <v>20000</v>
      </c>
      <c r="M27" s="50"/>
      <c r="N27" s="50"/>
      <c r="O27" s="50">
        <v>20000</v>
      </c>
    </row>
    <row r="28" spans="1:15" ht="14.25" customHeight="1">
      <c r="A28" s="49">
        <v>3232</v>
      </c>
      <c r="B28" s="49" t="s">
        <v>19</v>
      </c>
      <c r="C28" s="50">
        <f t="shared" si="1"/>
        <v>30000</v>
      </c>
      <c r="D28" s="50"/>
      <c r="E28" s="60">
        <v>30000</v>
      </c>
      <c r="F28" s="50"/>
      <c r="G28" s="50"/>
      <c r="H28" s="163"/>
      <c r="I28" s="50"/>
      <c r="J28" s="50"/>
      <c r="K28" s="50"/>
      <c r="L28" s="50">
        <v>100000</v>
      </c>
      <c r="M28" s="50"/>
      <c r="N28" s="50"/>
      <c r="O28" s="50">
        <v>100000</v>
      </c>
    </row>
    <row r="29" spans="1:15" ht="14.25" customHeight="1">
      <c r="A29" s="49">
        <v>3233</v>
      </c>
      <c r="B29" s="49" t="s">
        <v>20</v>
      </c>
      <c r="C29" s="50">
        <f t="shared" si="1"/>
        <v>4000</v>
      </c>
      <c r="D29" s="50"/>
      <c r="E29" s="51">
        <v>4000</v>
      </c>
      <c r="F29" s="50"/>
      <c r="G29" s="50"/>
      <c r="H29" s="163"/>
      <c r="I29" s="50"/>
      <c r="J29" s="50"/>
      <c r="K29" s="50"/>
      <c r="L29" s="50">
        <v>5000</v>
      </c>
      <c r="M29" s="50"/>
      <c r="N29" s="50"/>
      <c r="O29" s="50">
        <v>5000</v>
      </c>
    </row>
    <row r="30" spans="1:15" ht="14.25" customHeight="1">
      <c r="A30" s="49">
        <v>3234</v>
      </c>
      <c r="B30" s="49" t="s">
        <v>35</v>
      </c>
      <c r="C30" s="50">
        <f t="shared" si="1"/>
        <v>90000</v>
      </c>
      <c r="D30" s="50"/>
      <c r="E30" s="51">
        <v>90000</v>
      </c>
      <c r="F30" s="50"/>
      <c r="G30" s="50"/>
      <c r="H30" s="163"/>
      <c r="I30" s="50"/>
      <c r="J30" s="50"/>
      <c r="K30" s="50"/>
      <c r="L30" s="50">
        <v>90000</v>
      </c>
      <c r="M30" s="50"/>
      <c r="N30" s="50"/>
      <c r="O30" s="50">
        <v>90000</v>
      </c>
    </row>
    <row r="31" spans="1:15" ht="14.25" customHeight="1">
      <c r="A31" s="49">
        <v>3235</v>
      </c>
      <c r="B31" s="49" t="s">
        <v>95</v>
      </c>
      <c r="C31" s="50">
        <f t="shared" si="1"/>
        <v>26600</v>
      </c>
      <c r="D31" s="50"/>
      <c r="E31" s="51">
        <v>26600</v>
      </c>
      <c r="F31" s="50"/>
      <c r="G31" s="50"/>
      <c r="H31" s="163"/>
      <c r="I31" s="50"/>
      <c r="J31" s="50"/>
      <c r="K31" s="50"/>
      <c r="L31" s="50">
        <v>27000</v>
      </c>
      <c r="M31" s="50"/>
      <c r="N31" s="50"/>
      <c r="O31" s="50">
        <v>27000</v>
      </c>
    </row>
    <row r="32" spans="1:15" ht="14.25" customHeight="1">
      <c r="A32" s="57">
        <v>3236</v>
      </c>
      <c r="B32" s="57" t="s">
        <v>21</v>
      </c>
      <c r="C32" s="50">
        <f t="shared" si="1"/>
        <v>0</v>
      </c>
      <c r="D32" s="59"/>
      <c r="E32" s="60">
        <v>0</v>
      </c>
      <c r="F32" s="58"/>
      <c r="G32" s="50"/>
      <c r="H32" s="163"/>
      <c r="I32" s="50"/>
      <c r="J32" s="50"/>
      <c r="K32" s="50"/>
      <c r="L32" s="50">
        <v>20000</v>
      </c>
      <c r="M32" s="50"/>
      <c r="N32" s="50"/>
      <c r="O32" s="50">
        <v>20000</v>
      </c>
    </row>
    <row r="33" spans="1:15" ht="14.25" customHeight="1">
      <c r="A33" s="49">
        <v>3237</v>
      </c>
      <c r="B33" s="49" t="s">
        <v>22</v>
      </c>
      <c r="C33" s="50">
        <f t="shared" si="1"/>
        <v>0</v>
      </c>
      <c r="D33" s="58"/>
      <c r="E33" s="60">
        <v>0</v>
      </c>
      <c r="F33" s="58"/>
      <c r="G33" s="50"/>
      <c r="H33" s="163"/>
      <c r="I33" s="50"/>
      <c r="J33" s="50"/>
      <c r="K33" s="50"/>
      <c r="L33" s="50">
        <v>0</v>
      </c>
      <c r="M33" s="50"/>
      <c r="N33" s="50"/>
      <c r="O33" s="50">
        <v>0</v>
      </c>
    </row>
    <row r="34" spans="1:15" ht="14.25" customHeight="1">
      <c r="A34" s="49">
        <v>3238</v>
      </c>
      <c r="B34" s="49" t="s">
        <v>23</v>
      </c>
      <c r="C34" s="50">
        <f t="shared" si="1"/>
        <v>12600</v>
      </c>
      <c r="D34" s="50"/>
      <c r="E34" s="51">
        <v>12600</v>
      </c>
      <c r="F34" s="50"/>
      <c r="G34" s="50"/>
      <c r="H34" s="163"/>
      <c r="I34" s="50"/>
      <c r="J34" s="50"/>
      <c r="K34" s="50"/>
      <c r="L34" s="50">
        <v>12000</v>
      </c>
      <c r="M34" s="50"/>
      <c r="N34" s="50"/>
      <c r="O34" s="50">
        <v>12000</v>
      </c>
    </row>
    <row r="35" spans="1:15" ht="14.25" customHeight="1">
      <c r="A35" s="49">
        <v>3239</v>
      </c>
      <c r="B35" s="49" t="s">
        <v>24</v>
      </c>
      <c r="C35" s="50">
        <f t="shared" si="1"/>
        <v>50000</v>
      </c>
      <c r="D35" s="50"/>
      <c r="E35" s="51">
        <v>50000</v>
      </c>
      <c r="F35" s="50"/>
      <c r="G35" s="50"/>
      <c r="H35" s="163"/>
      <c r="I35" s="50"/>
      <c r="J35" s="50"/>
      <c r="K35" s="50"/>
      <c r="L35" s="50">
        <v>50000</v>
      </c>
      <c r="M35" s="50"/>
      <c r="N35" s="50"/>
      <c r="O35" s="50">
        <v>50000</v>
      </c>
    </row>
    <row r="36" spans="1:15" ht="14.25" customHeight="1">
      <c r="A36" s="49">
        <v>3239</v>
      </c>
      <c r="B36" s="49" t="s">
        <v>57</v>
      </c>
      <c r="C36" s="50">
        <f t="shared" si="1"/>
        <v>40000</v>
      </c>
      <c r="D36" s="50"/>
      <c r="E36" s="51">
        <v>40000</v>
      </c>
      <c r="F36" s="50"/>
      <c r="G36" s="50"/>
      <c r="H36" s="163"/>
      <c r="I36" s="50"/>
      <c r="J36" s="50"/>
      <c r="K36" s="50"/>
      <c r="L36" s="50">
        <v>40000</v>
      </c>
      <c r="M36" s="50"/>
      <c r="N36" s="50"/>
      <c r="O36" s="50">
        <v>40000</v>
      </c>
    </row>
    <row r="37" spans="1:15" ht="14.25" customHeight="1">
      <c r="A37" s="49">
        <v>3291</v>
      </c>
      <c r="B37" s="49" t="s">
        <v>99</v>
      </c>
      <c r="C37" s="50"/>
      <c r="D37" s="50"/>
      <c r="E37" s="51"/>
      <c r="F37" s="50"/>
      <c r="G37" s="50"/>
      <c r="H37" s="163">
        <v>2500</v>
      </c>
      <c r="I37" s="50"/>
      <c r="J37" s="50"/>
      <c r="K37" s="50"/>
      <c r="L37" s="50">
        <v>2500</v>
      </c>
      <c r="M37" s="50"/>
      <c r="N37" s="50"/>
      <c r="O37" s="50">
        <v>2500</v>
      </c>
    </row>
    <row r="38" spans="1:15" ht="14.25" customHeight="1">
      <c r="A38" s="49">
        <v>3292</v>
      </c>
      <c r="B38" s="49" t="s">
        <v>25</v>
      </c>
      <c r="C38" s="50">
        <f>SUM(D38+E38+F38+G38+H38+I38+J38+K38)</f>
        <v>59000</v>
      </c>
      <c r="D38" s="50"/>
      <c r="E38" s="51">
        <v>47000</v>
      </c>
      <c r="F38" s="50"/>
      <c r="G38" s="50"/>
      <c r="H38" s="163">
        <v>12000</v>
      </c>
      <c r="I38" s="50"/>
      <c r="J38" s="50"/>
      <c r="K38" s="50"/>
      <c r="L38" s="50">
        <v>59000</v>
      </c>
      <c r="M38" s="50"/>
      <c r="N38" s="50">
        <v>0</v>
      </c>
      <c r="O38" s="50">
        <v>59000</v>
      </c>
    </row>
    <row r="39" spans="1:15" ht="14.25" customHeight="1">
      <c r="A39" s="49">
        <v>3293</v>
      </c>
      <c r="B39" s="49" t="s">
        <v>26</v>
      </c>
      <c r="C39" s="50">
        <f t="shared" si="1"/>
        <v>9500</v>
      </c>
      <c r="D39" s="50"/>
      <c r="E39" s="51">
        <v>7000</v>
      </c>
      <c r="F39" s="50"/>
      <c r="G39" s="50">
        <v>0</v>
      </c>
      <c r="H39" s="163">
        <v>2500</v>
      </c>
      <c r="I39" s="50"/>
      <c r="J39" s="50"/>
      <c r="K39" s="50"/>
      <c r="L39" s="50">
        <v>9500</v>
      </c>
      <c r="M39" s="50"/>
      <c r="N39" s="50"/>
      <c r="O39" s="50">
        <v>9500</v>
      </c>
    </row>
    <row r="40" spans="1:15" ht="14.25" customHeight="1">
      <c r="A40" s="49">
        <v>3294</v>
      </c>
      <c r="B40" s="49" t="s">
        <v>27</v>
      </c>
      <c r="C40" s="50">
        <f t="shared" si="1"/>
        <v>500</v>
      </c>
      <c r="D40" s="50"/>
      <c r="E40" s="51">
        <v>500</v>
      </c>
      <c r="F40" s="50"/>
      <c r="G40" s="50"/>
      <c r="H40" s="163">
        <v>0</v>
      </c>
      <c r="I40" s="50"/>
      <c r="J40" s="50"/>
      <c r="K40" s="50"/>
      <c r="L40" s="50">
        <v>500</v>
      </c>
      <c r="M40" s="50"/>
      <c r="N40" s="50"/>
      <c r="O40" s="50">
        <v>500</v>
      </c>
    </row>
    <row r="41" spans="1:15" ht="14.25" customHeight="1">
      <c r="A41" s="49">
        <v>3295</v>
      </c>
      <c r="B41" s="49" t="s">
        <v>59</v>
      </c>
      <c r="C41" s="50">
        <f t="shared" si="1"/>
        <v>24768</v>
      </c>
      <c r="D41" s="50">
        <v>24768</v>
      </c>
      <c r="E41" s="51"/>
      <c r="F41" s="50"/>
      <c r="G41" s="50"/>
      <c r="H41" s="163"/>
      <c r="I41" s="50"/>
      <c r="J41" s="50"/>
      <c r="K41" s="50"/>
      <c r="L41" s="50">
        <v>25000</v>
      </c>
      <c r="M41" s="50"/>
      <c r="N41" s="50"/>
      <c r="O41" s="50">
        <v>25000</v>
      </c>
    </row>
    <row r="42" spans="1:15" ht="14.25" customHeight="1">
      <c r="A42" s="49">
        <v>3299</v>
      </c>
      <c r="B42" s="49" t="s">
        <v>28</v>
      </c>
      <c r="C42" s="50">
        <f t="shared" si="1"/>
        <v>3000</v>
      </c>
      <c r="D42" s="50"/>
      <c r="E42" s="51">
        <v>3000</v>
      </c>
      <c r="F42" s="50"/>
      <c r="G42" s="50">
        <v>0</v>
      </c>
      <c r="H42" s="163"/>
      <c r="I42" s="50"/>
      <c r="J42" s="50"/>
      <c r="K42" s="50"/>
      <c r="L42" s="50">
        <v>3000</v>
      </c>
      <c r="M42" s="50"/>
      <c r="N42" s="50"/>
      <c r="O42" s="50">
        <v>3000</v>
      </c>
    </row>
    <row r="43" spans="1:15" s="63" customFormat="1" ht="14.25" customHeight="1">
      <c r="A43" s="52">
        <v>34</v>
      </c>
      <c r="B43" s="52" t="s">
        <v>31</v>
      </c>
      <c r="C43" s="56">
        <f>SUM(D43+E43+F43+G43+H43+I43+J43+K43)</f>
        <v>3500</v>
      </c>
      <c r="D43" s="54"/>
      <c r="E43" s="55">
        <f>SUM(E44+E45)</f>
        <v>3500</v>
      </c>
      <c r="F43" s="50">
        <f>SUM(F44:F45)</f>
        <v>0</v>
      </c>
      <c r="G43" s="54">
        <f>SUM(G44:G45)</f>
        <v>0</v>
      </c>
      <c r="H43" s="162">
        <f>SUM(H44:H45)</f>
        <v>0</v>
      </c>
      <c r="I43" s="54">
        <f>SUM(I44:I45)</f>
        <v>0</v>
      </c>
      <c r="J43" s="54"/>
      <c r="K43" s="54">
        <f>SUM(K44:K45)</f>
        <v>0</v>
      </c>
      <c r="L43" s="54">
        <v>3500</v>
      </c>
      <c r="M43" s="54">
        <v>3500</v>
      </c>
      <c r="N43" s="54">
        <v>3500</v>
      </c>
      <c r="O43" s="54">
        <v>3500</v>
      </c>
    </row>
    <row r="44" spans="1:15" ht="14.25" customHeight="1">
      <c r="A44" s="49">
        <v>3431</v>
      </c>
      <c r="B44" s="49" t="s">
        <v>29</v>
      </c>
      <c r="C44" s="50">
        <f t="shared" si="1"/>
        <v>3000</v>
      </c>
      <c r="D44" s="50"/>
      <c r="E44" s="51">
        <v>3000</v>
      </c>
      <c r="F44" s="50"/>
      <c r="G44" s="50"/>
      <c r="H44" s="163"/>
      <c r="I44" s="50"/>
      <c r="J44" s="50"/>
      <c r="K44" s="50"/>
      <c r="L44" s="50">
        <v>3000</v>
      </c>
      <c r="M44" s="50">
        <v>3000</v>
      </c>
      <c r="N44" s="50">
        <v>3000</v>
      </c>
      <c r="O44" s="50">
        <v>3000</v>
      </c>
    </row>
    <row r="45" spans="1:15" ht="14.25" customHeight="1">
      <c r="A45" s="49">
        <v>3433</v>
      </c>
      <c r="B45" s="49" t="s">
        <v>30</v>
      </c>
      <c r="C45" s="50">
        <f t="shared" si="1"/>
        <v>500</v>
      </c>
      <c r="D45" s="50"/>
      <c r="E45" s="51">
        <v>500</v>
      </c>
      <c r="F45" s="50"/>
      <c r="G45" s="50"/>
      <c r="H45" s="163"/>
      <c r="I45" s="50"/>
      <c r="J45" s="50"/>
      <c r="K45" s="50"/>
      <c r="L45" s="50">
        <v>500</v>
      </c>
      <c r="M45" s="50">
        <v>500</v>
      </c>
      <c r="N45" s="50">
        <v>500</v>
      </c>
      <c r="O45" s="50">
        <v>500</v>
      </c>
    </row>
    <row r="46" spans="1:15" s="46" customFormat="1" ht="14.25" customHeight="1">
      <c r="A46" s="224" t="s">
        <v>62</v>
      </c>
      <c r="B46" s="224"/>
      <c r="C46" s="43">
        <f>SUM(D46+E46+F46+G46+H46+I46+K46)</f>
        <v>11577641.5</v>
      </c>
      <c r="D46" s="43">
        <f>SUM(D12+D17+D43)</f>
        <v>9723568</v>
      </c>
      <c r="E46" s="44">
        <f>SUM(E12+E17+E43)</f>
        <v>902700</v>
      </c>
      <c r="F46" s="43">
        <f>SUM(F12+F17+F43)</f>
        <v>706827.5</v>
      </c>
      <c r="G46" s="43">
        <f>SUM(G12+G17+G43)</f>
        <v>60000</v>
      </c>
      <c r="H46" s="164">
        <f>H22+H38+H37+H39+H21+H18</f>
        <v>158695</v>
      </c>
      <c r="I46" s="43">
        <f>SUM(I12+I17+I43)</f>
        <v>25851</v>
      </c>
      <c r="J46" s="43"/>
      <c r="K46" s="43">
        <f>SUM(K12+K17+K43)</f>
        <v>0</v>
      </c>
      <c r="L46" s="43">
        <f>L12+L17+L43</f>
        <v>11586128</v>
      </c>
      <c r="M46" s="43">
        <f>M12+M17+M43</f>
        <v>10495233</v>
      </c>
      <c r="N46" s="43">
        <f>N12+N17+N43</f>
        <v>11428628</v>
      </c>
      <c r="O46" s="43">
        <f>O12+O17+O43</f>
        <v>11586128</v>
      </c>
    </row>
    <row r="47" spans="1:15" s="46" customFormat="1" ht="14.25" customHeight="1">
      <c r="A47" s="37">
        <v>4</v>
      </c>
      <c r="B47" s="37" t="s">
        <v>61</v>
      </c>
      <c r="C47" s="43">
        <f>E47+G47</f>
        <v>785000</v>
      </c>
      <c r="D47" s="43"/>
      <c r="E47" s="44">
        <f>E49+E51+E53+E55</f>
        <v>725000</v>
      </c>
      <c r="F47" s="43">
        <f>SUM(F48+F54)</f>
        <v>0</v>
      </c>
      <c r="G47" s="43">
        <v>60000</v>
      </c>
      <c r="H47" s="164">
        <f>SUM(H48+H54)</f>
        <v>0</v>
      </c>
      <c r="I47" s="43"/>
      <c r="J47" s="43"/>
      <c r="K47" s="43">
        <f>SUM(K48+K54)</f>
        <v>0</v>
      </c>
      <c r="L47" s="43">
        <f>L48+L54</f>
        <v>275000</v>
      </c>
      <c r="M47" s="43">
        <f>M48+M54</f>
        <v>55000</v>
      </c>
      <c r="N47" s="43">
        <f>N48+N54</f>
        <v>0</v>
      </c>
      <c r="O47" s="43">
        <f>O48+O54</f>
        <v>275000</v>
      </c>
    </row>
    <row r="48" spans="1:15" ht="14.25" customHeight="1">
      <c r="A48" s="26">
        <v>42</v>
      </c>
      <c r="B48" s="36" t="s">
        <v>32</v>
      </c>
      <c r="C48" s="43">
        <f>SUM(C49+C51+C53)</f>
        <v>185000</v>
      </c>
      <c r="D48" s="27"/>
      <c r="E48" s="28">
        <f>SUM(E49:E53)</f>
        <v>125000</v>
      </c>
      <c r="F48" s="29">
        <f>SUM(F49:F53)</f>
        <v>0</v>
      </c>
      <c r="G48" s="27">
        <v>60000</v>
      </c>
      <c r="H48" s="165">
        <f>SUM(H49:H53)</f>
        <v>0</v>
      </c>
      <c r="I48" s="27"/>
      <c r="J48" s="27"/>
      <c r="K48" s="27">
        <f>SUM(K49:K53)</f>
        <v>0</v>
      </c>
      <c r="L48" s="27">
        <f>L49+L50+L51+L52+L53</f>
        <v>75000</v>
      </c>
      <c r="M48" s="27">
        <v>55000</v>
      </c>
      <c r="N48" s="29">
        <v>0</v>
      </c>
      <c r="O48" s="34">
        <f>O49+O50+O51+O52+O53</f>
        <v>75000</v>
      </c>
    </row>
    <row r="49" spans="1:15" ht="14.25" customHeight="1">
      <c r="A49" s="30">
        <v>4221</v>
      </c>
      <c r="B49" s="32" t="s">
        <v>33</v>
      </c>
      <c r="C49" s="43">
        <f aca="true" t="shared" si="2" ref="C49:C55">SUM(D49+E49+F49+G49+H49+I49+J49+K49)</f>
        <v>160000</v>
      </c>
      <c r="D49" s="29"/>
      <c r="E49" s="33">
        <v>100000</v>
      </c>
      <c r="F49" s="29"/>
      <c r="G49" s="29">
        <v>60000</v>
      </c>
      <c r="H49" s="166">
        <v>0</v>
      </c>
      <c r="I49" s="29"/>
      <c r="J49" s="29"/>
      <c r="K49" s="29"/>
      <c r="L49" s="29">
        <v>50000</v>
      </c>
      <c r="M49" s="29">
        <v>40000</v>
      </c>
      <c r="N49" s="29">
        <v>0</v>
      </c>
      <c r="O49" s="29">
        <v>50000</v>
      </c>
    </row>
    <row r="50" spans="1:15" ht="14.25" customHeight="1">
      <c r="A50" s="30">
        <v>4223</v>
      </c>
      <c r="B50" s="32" t="s">
        <v>54</v>
      </c>
      <c r="C50" s="43">
        <f t="shared" si="2"/>
        <v>0</v>
      </c>
      <c r="D50" s="29"/>
      <c r="E50" s="33">
        <v>0</v>
      </c>
      <c r="F50" s="29"/>
      <c r="G50" s="29"/>
      <c r="H50" s="166"/>
      <c r="I50" s="29"/>
      <c r="J50" s="29"/>
      <c r="K50" s="29"/>
      <c r="L50" s="29">
        <v>0</v>
      </c>
      <c r="M50" s="29">
        <v>15000</v>
      </c>
      <c r="N50" s="29"/>
      <c r="O50" s="29">
        <v>0</v>
      </c>
    </row>
    <row r="51" spans="1:15" ht="14.25" customHeight="1">
      <c r="A51" s="30">
        <v>4226</v>
      </c>
      <c r="B51" s="32" t="s">
        <v>37</v>
      </c>
      <c r="C51" s="43">
        <f t="shared" si="2"/>
        <v>10000</v>
      </c>
      <c r="D51" s="29"/>
      <c r="E51" s="33">
        <v>10000</v>
      </c>
      <c r="F51" s="29"/>
      <c r="G51" s="29"/>
      <c r="H51" s="166"/>
      <c r="I51" s="29"/>
      <c r="J51" s="29"/>
      <c r="K51" s="29"/>
      <c r="L51" s="29">
        <v>10000</v>
      </c>
      <c r="M51" s="29"/>
      <c r="N51" s="29"/>
      <c r="O51" s="29">
        <v>10000</v>
      </c>
    </row>
    <row r="52" spans="1:15" ht="14.25" customHeight="1">
      <c r="A52" s="30">
        <v>4227</v>
      </c>
      <c r="B52" s="32" t="s">
        <v>79</v>
      </c>
      <c r="C52" s="43">
        <v>0</v>
      </c>
      <c r="D52" s="29"/>
      <c r="E52" s="22">
        <v>0</v>
      </c>
      <c r="F52" s="29"/>
      <c r="G52" s="29"/>
      <c r="H52" s="166"/>
      <c r="I52" s="29"/>
      <c r="J52" s="29"/>
      <c r="K52" s="29"/>
      <c r="L52" s="29">
        <v>0</v>
      </c>
      <c r="M52" s="29"/>
      <c r="N52" s="29"/>
      <c r="O52" s="29">
        <v>0</v>
      </c>
    </row>
    <row r="53" spans="1:15" ht="14.25" customHeight="1">
      <c r="A53" s="30">
        <v>4241</v>
      </c>
      <c r="B53" s="31" t="s">
        <v>38</v>
      </c>
      <c r="C53" s="43">
        <f>SUM(D53+E53+F53+G53+H53+I53+J53+K53)</f>
        <v>15000</v>
      </c>
      <c r="D53" s="29"/>
      <c r="E53" s="33">
        <v>15000</v>
      </c>
      <c r="F53" s="29"/>
      <c r="G53" s="29"/>
      <c r="H53" s="166">
        <v>0</v>
      </c>
      <c r="I53" s="29"/>
      <c r="J53" s="29"/>
      <c r="K53" s="29"/>
      <c r="L53" s="29">
        <v>15000</v>
      </c>
      <c r="M53" s="29"/>
      <c r="N53" s="29">
        <v>0</v>
      </c>
      <c r="O53" s="29">
        <v>15000</v>
      </c>
    </row>
    <row r="54" spans="1:15" ht="14.25" customHeight="1">
      <c r="A54" s="26">
        <v>45</v>
      </c>
      <c r="B54" s="35" t="s">
        <v>34</v>
      </c>
      <c r="C54" s="43">
        <v>600000</v>
      </c>
      <c r="D54" s="27"/>
      <c r="E54" s="28"/>
      <c r="F54" s="29">
        <f>SUM(F55:F56)</f>
        <v>0</v>
      </c>
      <c r="G54" s="27">
        <f>SUM(G55)</f>
        <v>0</v>
      </c>
      <c r="H54" s="165">
        <f>SUM(H55)</f>
        <v>0</v>
      </c>
      <c r="I54" s="27">
        <f>SUM(I55)</f>
        <v>0</v>
      </c>
      <c r="J54" s="27"/>
      <c r="K54" s="27">
        <f>SUM(K55)</f>
        <v>0</v>
      </c>
      <c r="L54" s="27">
        <f>L55</f>
        <v>200000</v>
      </c>
      <c r="M54" s="27"/>
      <c r="N54" s="29">
        <v>0</v>
      </c>
      <c r="O54" s="34">
        <f>O55</f>
        <v>200000</v>
      </c>
    </row>
    <row r="55" spans="1:15" ht="14.25" customHeight="1">
      <c r="A55" s="30">
        <v>4511</v>
      </c>
      <c r="B55" s="31" t="s">
        <v>96</v>
      </c>
      <c r="C55" s="43">
        <f t="shared" si="2"/>
        <v>600000</v>
      </c>
      <c r="D55" s="29"/>
      <c r="E55" s="33">
        <v>600000</v>
      </c>
      <c r="F55" s="29"/>
      <c r="G55" s="29"/>
      <c r="H55" s="166"/>
      <c r="I55" s="29"/>
      <c r="J55" s="29"/>
      <c r="K55" s="29"/>
      <c r="L55" s="34">
        <v>200000</v>
      </c>
      <c r="M55" s="29"/>
      <c r="N55" s="29">
        <v>0</v>
      </c>
      <c r="O55" s="34">
        <v>200000</v>
      </c>
    </row>
    <row r="56" spans="1:15" ht="14.25" customHeight="1">
      <c r="A56" s="30"/>
      <c r="B56" s="31"/>
      <c r="C56" s="29"/>
      <c r="D56" s="29"/>
      <c r="E56" s="22"/>
      <c r="F56" s="29"/>
      <c r="G56" s="29"/>
      <c r="H56" s="166"/>
      <c r="I56" s="29"/>
      <c r="J56" s="29"/>
      <c r="K56" s="29"/>
      <c r="L56" s="29"/>
      <c r="M56" s="29"/>
      <c r="N56" s="29"/>
      <c r="O56" s="29"/>
    </row>
    <row r="57" spans="1:15" s="48" customFormat="1" ht="14.25" customHeight="1">
      <c r="A57" s="216" t="s">
        <v>63</v>
      </c>
      <c r="B57" s="216"/>
      <c r="C57" s="42">
        <f>SUM(C11+C47)</f>
        <v>12362641.5</v>
      </c>
      <c r="D57" s="42">
        <f>SUM(D11+D47)</f>
        <v>9723568</v>
      </c>
      <c r="E57" s="20">
        <f>SUM(E46+E47)</f>
        <v>1627700</v>
      </c>
      <c r="F57" s="43">
        <f>SUM(F11+F47)</f>
        <v>706827.5</v>
      </c>
      <c r="G57" s="42">
        <f>SUM(G11+G47)</f>
        <v>120000</v>
      </c>
      <c r="H57" s="164">
        <f>SUM(H11+H47)</f>
        <v>158695</v>
      </c>
      <c r="I57" s="42">
        <f>SUM(I11+I47)</f>
        <v>25851</v>
      </c>
      <c r="J57" s="42"/>
      <c r="K57" s="42">
        <f>K46</f>
        <v>0</v>
      </c>
      <c r="L57" s="42">
        <f>L11+L47</f>
        <v>11861128</v>
      </c>
      <c r="M57" s="42">
        <f>M11+M47</f>
        <v>55000</v>
      </c>
      <c r="N57" s="42">
        <f>N11+N47</f>
        <v>0</v>
      </c>
      <c r="O57" s="42">
        <f>O11+O47</f>
        <v>11861128</v>
      </c>
    </row>
    <row r="58" ht="15.75"/>
    <row r="59" ht="15.75"/>
  </sheetData>
  <sheetProtection/>
  <mergeCells count="6">
    <mergeCell ref="A57:B57"/>
    <mergeCell ref="A1:J1"/>
    <mergeCell ref="A2:IV2"/>
    <mergeCell ref="E4:F4"/>
    <mergeCell ref="A3:O3"/>
    <mergeCell ref="A46:B46"/>
  </mergeCells>
  <printOptions/>
  <pageMargins left="0.7" right="0.7" top="0.75" bottom="0.75" header="0.3" footer="0.3"/>
  <pageSetup horizontalDpi="600" verticalDpi="600" orientation="landscape" paperSize="9" scale="68" r:id="rId3"/>
  <ignoredErrors>
    <ignoredError sqref="E17 E57 C20" formula="1"/>
    <ignoredError sqref="O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OŠ Zadarski otoci</cp:lastModifiedBy>
  <cp:lastPrinted>2018-11-26T07:16:04Z</cp:lastPrinted>
  <dcterms:created xsi:type="dcterms:W3CDTF">1996-10-14T23:33:28Z</dcterms:created>
  <dcterms:modified xsi:type="dcterms:W3CDTF">2018-11-26T07:22:01Z</dcterms:modified>
  <cp:category/>
  <cp:version/>
  <cp:contentType/>
  <cp:contentStatus/>
</cp:coreProperties>
</file>