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777" activeTab="0"/>
  </bookViews>
  <sheets>
    <sheet name="OPĆI DIO-2022" sheetId="1" r:id="rId1"/>
    <sheet name="FP PiP 1-2022" sheetId="2" r:id="rId2"/>
    <sheet name="FP PiP 2-2023-24" sheetId="3" r:id="rId3"/>
    <sheet name="FP Ril-2022-23-24" sheetId="4" r:id="rId4"/>
  </sheets>
  <definedNames>
    <definedName name="_xlnm.Print_Titles" localSheetId="3">'FP Ril-2022-23-24'!$4:$5</definedName>
    <definedName name="_xlnm.Print_Area" localSheetId="1">'FP PiP 1-2022'!$A$1:$I$36</definedName>
  </definedNames>
  <calcPr fullCalcOnLoad="1"/>
</workbook>
</file>

<file path=xl/sharedStrings.xml><?xml version="1.0" encoding="utf-8"?>
<sst xmlns="http://schemas.openxmlformats.org/spreadsheetml/2006/main" count="181" uniqueCount="146">
  <si>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</si>
  <si>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</si>
  <si>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</si>
  <si>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</si>
  <si>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</si>
  <si>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</si>
  <si>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</si>
  <si>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</si>
  <si>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</si>
  <si>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</si>
  <si>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</si>
  <si>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</si>
  <si>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</si>
  <si>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</si>
  <si>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</si>
  <si>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</si>
  <si>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</si>
  <si>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</si>
  <si>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</si>
  <si>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</si>
  <si>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</si>
  <si>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</si>
  <si>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</si>
  <si>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</si>
  <si>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</si>
  <si>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</si>
  <si>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</si>
  <si>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</si>
  <si>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</si>
  <si>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</si>
  <si>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</si>
  <si>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</si>
  <si>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</si>
  <si>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</si>
  <si>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</si>
  <si>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</si>
  <si>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</si>
  <si>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</si>
  <si>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</si>
  <si>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</si>
  <si>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</si>
  <si>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</si>
  <si>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</si>
  <si>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</si>
  <si>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</si>
  <si>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</si>
  <si>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</si>
  <si>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</si>
  <si>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</si>
  <si>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</si>
  <si>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</si>
  <si>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</si>
  <si>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</si>
  <si>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</si>
  <si>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</si>
  <si>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</si>
  <si>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</si>
  <si>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</si>
  <si>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</si>
  <si>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</si>
  <si>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Knjige u knjižnici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</si>
  <si>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</si>
  <si>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</si>
  <si>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</si>
  <si>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</si>
  <si>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</si>
  <si>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</si>
  <si>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</si>
  <si>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</si>
  <si>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</si>
  <si>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</si>
  <si>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</si>
  <si>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</si>
  <si>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</si>
  <si>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</si>
  <si>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</si>
  <si>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</si>
  <si>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</si>
  <si>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Prihodi od prodaje nefinancijske imovine i nadoknade šteta s osnova osiguranja</t>
  </si>
  <si>
    <t>Prihodi od nefinancijske imovine i nadoknade šteta s osnova osiguranja</t>
  </si>
  <si>
    <t xml:space="preserve">6615-NAJAM </t>
  </si>
  <si>
    <t>Komunikacijska oprema</t>
  </si>
  <si>
    <t>Sportska i glazbena oprema</t>
  </si>
  <si>
    <t>DODATNA ULAGANJA</t>
  </si>
  <si>
    <t>6413 - PRIPIS KAMATE</t>
  </si>
  <si>
    <t>6526-UPL.UČEN.ZA ŠTETE</t>
  </si>
  <si>
    <t>6631-HŠŠS NATJECANJA</t>
  </si>
  <si>
    <t>Negativne teč. razlike</t>
  </si>
  <si>
    <t xml:space="preserve">Naziv </t>
  </si>
  <si>
    <t>RASHODI POSLOVANJA</t>
  </si>
  <si>
    <t>6361-ZD ŽUPANIJA NATJECANJA</t>
  </si>
  <si>
    <t>Opći prihodi i primici GRAD ZADAR</t>
  </si>
  <si>
    <t>Dodat.ulag.na postr. i opremi</t>
  </si>
  <si>
    <t>VIŠAK/MANJAK IZ PRETHODNE(IH) GODINE KOJI ĆE SE POKRITI/RASPOREDITI</t>
  </si>
  <si>
    <t>UKUPAN DONOS VIŠKA/MANJKA IZ PRETHODNE(IH) GODINA*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</si>
  <si>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</si>
  <si>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6361-MZO - projekti, mentorstva, ostalo</t>
  </si>
  <si>
    <t>6361-MZO - plaće, naknade</t>
  </si>
  <si>
    <t>Pomoći "ZadarZaDar"</t>
  </si>
  <si>
    <t>6526-UPL.UČEN.ZA ŠTETE, RAZNO</t>
  </si>
  <si>
    <t xml:space="preserve">Pomoći InovA@skola </t>
  </si>
  <si>
    <t>Materijal i sirovine</t>
  </si>
  <si>
    <t>NAKNADE GRAĐ I KUĆ NA TEM OSIG I DRUGE NAKNADE</t>
  </si>
  <si>
    <t>Naknade građ i kućanstvima u novcu</t>
  </si>
  <si>
    <t>PRIJEDLOG PLANA PRIHODA I PRIMITAKA</t>
  </si>
  <si>
    <t>PRIJEDLOG PLANA RASHODA I IZDATAKA</t>
  </si>
  <si>
    <t>6393 Tek prijenosi PMN EU</t>
  </si>
  <si>
    <t>6393 Tek prijenosi PROJEKT PREHRANE</t>
  </si>
  <si>
    <t>6393 TEK PRIJ PMN EU</t>
  </si>
  <si>
    <t>6393 SHEMA VOĆA MLIJEKA</t>
  </si>
  <si>
    <t>6361 - SHEMA VOĆA MLIJEKA</t>
  </si>
  <si>
    <t>3721/2</t>
  </si>
  <si>
    <t>6361 SHEMA VOĆA MLIJEKA</t>
  </si>
  <si>
    <t>6393 SHEMA VOĆA MILJEKA</t>
  </si>
  <si>
    <t>6393 TEK PRIJ PROJEKT PREH</t>
  </si>
  <si>
    <t>2022.</t>
  </si>
  <si>
    <t>PRIJEDLOG PLANA PRIHODA I PRIMITAKA 2022. i  2023.</t>
  </si>
  <si>
    <t>2023.</t>
  </si>
  <si>
    <t>PROJEKCIJA PLANA ZA
2023.</t>
  </si>
  <si>
    <t>Korisnik proračuna              OSNOVNA ŠKOLA ZADARSKI OTOCI-ZADAR</t>
  </si>
  <si>
    <t xml:space="preserve">(proračunski/izvanproračunski)       ZADAR, D.TOMLJANOVIĆA-GAVRANA 2 </t>
  </si>
  <si>
    <t>Ukupno prihodi i primici za 2022. i 2023.</t>
  </si>
  <si>
    <t>Ukupno prihodi i primici za 2021.</t>
  </si>
  <si>
    <t>6614-VLASTITI PRIHODI UZ ŠKABELIN</t>
  </si>
  <si>
    <t>6711-GRAD ZADAR RADNE BILJ</t>
  </si>
  <si>
    <t>6711-GRAD ZADAR PLAĆE</t>
  </si>
  <si>
    <t>6361/2-MZO - projekti, mentorstva,prijevoz učenika s poteškoćama,radni udžbenici</t>
  </si>
  <si>
    <t>Naknade građ i kućanstvima u naravi</t>
  </si>
  <si>
    <t>6361/2 MZO KURIKULUM, oprema</t>
  </si>
  <si>
    <t>6528-NEZAPOŠLJ.OSOBA S INVALID.</t>
  </si>
  <si>
    <t>6361/2 MZO Knjige za knjižnicu</t>
  </si>
  <si>
    <t xml:space="preserve">6362-MZO udžbenici i  oprema </t>
  </si>
  <si>
    <t>6528-NAKNADA ZA NEZAP.OSOBA S INV.</t>
  </si>
  <si>
    <t>PRIJEDLOG FINANCIJSKOG PLANA OŠ ZADARSKI OTOCI-ZADAR  ZA 2022. I PROJEKCIJA PLANA ZA  2023. I 2024. GODINU</t>
  </si>
  <si>
    <t>Plan za 2022.</t>
  </si>
  <si>
    <t>Projekcija plana
za 2023.</t>
  </si>
  <si>
    <t>Projekcija plana 
za 2024.</t>
  </si>
  <si>
    <t>2024.</t>
  </si>
  <si>
    <t>PLAN ZA 2022.</t>
  </si>
  <si>
    <t>REZULTAT 2021.</t>
  </si>
  <si>
    <r>
      <t xml:space="preserve">Pomoći   </t>
    </r>
    <r>
      <rPr>
        <i/>
        <sz val="11"/>
        <color indexed="8"/>
        <rFont val="Arial"/>
        <family val="2"/>
      </rPr>
      <t>(HZZ-mjera Pripravništvo)</t>
    </r>
  </si>
  <si>
    <t xml:space="preserve">Školski udžbenici </t>
  </si>
  <si>
    <t>6361/2 MZO UDŽBENICI</t>
  </si>
  <si>
    <t>6711-GRAD ZADAR plaće</t>
  </si>
  <si>
    <t>6712-GRAD ZADAR cradne bilj</t>
  </si>
  <si>
    <t>PROJEKCIJA PLANA ZA
2024.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</si>
</sst>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#,##0.00\ &quot;kn&quot;"/>
    <numFmt numFmtId="168" formatCode="#,##0.00\ _k_n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  <numFmt numFmtId="173" formatCode="#,##0\ &quot;kn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1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right" vertical="center" wrapText="1"/>
    </xf>
    <xf numFmtId="0" fontId="6" fillId="1" borderId="13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21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0" fontId="6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 quotePrefix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 quotePrefix="1">
      <alignment horizontal="center" vertical="center"/>
    </xf>
    <xf numFmtId="3" fontId="6" fillId="0" borderId="20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6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3" fontId="17" fillId="0" borderId="24" xfId="0" applyNumberFormat="1" applyFont="1" applyFill="1" applyBorder="1" applyAlignment="1" applyProtection="1">
      <alignment horizontal="center" wrapText="1"/>
      <protection/>
    </xf>
    <xf numFmtId="0" fontId="5" fillId="0" borderId="27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18" fillId="0" borderId="22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6" fillId="2" borderId="24" xfId="0" applyNumberFormat="1" applyFont="1" applyFill="1" applyBorder="1" applyAlignment="1" applyProtection="1">
      <alignment horizontal="center" wrapText="1"/>
      <protection/>
    </xf>
    <xf numFmtId="3" fontId="16" fillId="2" borderId="24" xfId="0" applyNumberFormat="1" applyFont="1" applyFill="1" applyBorder="1" applyAlignment="1" applyProtection="1">
      <alignment horizontal="right" wrapText="1"/>
      <protection/>
    </xf>
    <xf numFmtId="0" fontId="17" fillId="2" borderId="32" xfId="0" applyNumberFormat="1" applyFont="1" applyFill="1" applyBorder="1" applyAlignment="1" applyProtection="1">
      <alignment horizontal="center" wrapText="1"/>
      <protection/>
    </xf>
    <xf numFmtId="0" fontId="17" fillId="2" borderId="24" xfId="0" applyNumberFormat="1" applyFont="1" applyFill="1" applyBorder="1" applyAlignment="1" applyProtection="1">
      <alignment horizontal="center" vertical="center" wrapText="1"/>
      <protection/>
    </xf>
    <xf numFmtId="3" fontId="16" fillId="2" borderId="24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 wrapText="1"/>
    </xf>
    <xf numFmtId="3" fontId="67" fillId="0" borderId="0" xfId="0" applyNumberFormat="1" applyFont="1" applyAlignment="1">
      <alignment/>
    </xf>
    <xf numFmtId="3" fontId="68" fillId="0" borderId="0" xfId="0" applyNumberFormat="1" applyFont="1" applyFill="1" applyBorder="1" applyAlignment="1" quotePrefix="1">
      <alignment horizontal="left"/>
    </xf>
    <xf numFmtId="0" fontId="69" fillId="0" borderId="22" xfId="0" applyNumberFormat="1" applyFont="1" applyBorder="1" applyAlignment="1">
      <alignment horizontal="center" wrapText="1"/>
    </xf>
    <xf numFmtId="0" fontId="69" fillId="0" borderId="22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 vertical="center" wrapText="1"/>
    </xf>
    <xf numFmtId="3" fontId="67" fillId="0" borderId="23" xfId="0" applyNumberFormat="1" applyFont="1" applyBorder="1" applyAlignment="1">
      <alignment vertical="center"/>
    </xf>
    <xf numFmtId="3" fontId="67" fillId="0" borderId="0" xfId="0" applyNumberFormat="1" applyFont="1" applyAlignment="1">
      <alignment vertical="center"/>
    </xf>
    <xf numFmtId="0" fontId="70" fillId="0" borderId="0" xfId="0" applyFont="1" applyAlignment="1">
      <alignment horizontal="center" wrapText="1"/>
    </xf>
    <xf numFmtId="3" fontId="70" fillId="0" borderId="0" xfId="0" applyNumberFormat="1" applyFont="1" applyAlignment="1">
      <alignment/>
    </xf>
    <xf numFmtId="3" fontId="71" fillId="0" borderId="0" xfId="0" applyNumberFormat="1" applyFont="1" applyFill="1" applyBorder="1" applyAlignment="1" quotePrefix="1">
      <alignment horizontal="left"/>
    </xf>
    <xf numFmtId="0" fontId="72" fillId="0" borderId="22" xfId="0" applyNumberFormat="1" applyFont="1" applyBorder="1" applyAlignment="1">
      <alignment horizontal="center" wrapText="1"/>
    </xf>
    <xf numFmtId="0" fontId="72" fillId="0" borderId="22" xfId="0" applyNumberFormat="1" applyFont="1" applyBorder="1" applyAlignment="1">
      <alignment horizontal="center"/>
    </xf>
    <xf numFmtId="3" fontId="72" fillId="0" borderId="0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 vertical="center"/>
    </xf>
    <xf numFmtId="3" fontId="70" fillId="0" borderId="23" xfId="0" applyNumberFormat="1" applyFont="1" applyBorder="1" applyAlignment="1">
      <alignment vertical="center"/>
    </xf>
    <xf numFmtId="3" fontId="72" fillId="0" borderId="23" xfId="0" applyNumberFormat="1" applyFont="1" applyBorder="1" applyAlignment="1">
      <alignment vertical="center"/>
    </xf>
    <xf numFmtId="3" fontId="70" fillId="0" borderId="0" xfId="0" applyNumberFormat="1" applyFont="1" applyAlignment="1">
      <alignment vertical="center"/>
    </xf>
    <xf numFmtId="3" fontId="72" fillId="0" borderId="20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NumberFormat="1" applyFont="1" applyBorder="1" applyAlignment="1">
      <alignment horizontal="center"/>
    </xf>
    <xf numFmtId="0" fontId="72" fillId="0" borderId="28" xfId="0" applyNumberFormat="1" applyFont="1" applyBorder="1" applyAlignment="1">
      <alignment horizontal="center"/>
    </xf>
    <xf numFmtId="3" fontId="72" fillId="0" borderId="20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3" fontId="17" fillId="2" borderId="32" xfId="0" applyNumberFormat="1" applyFont="1" applyFill="1" applyBorder="1" applyAlignment="1">
      <alignment horizontal="center"/>
    </xf>
    <xf numFmtId="3" fontId="17" fillId="2" borderId="24" xfId="0" applyNumberFormat="1" applyFont="1" applyFill="1" applyBorder="1" applyAlignment="1" applyProtection="1">
      <alignment horizontal="center" wrapText="1"/>
      <protection/>
    </xf>
    <xf numFmtId="3" fontId="70" fillId="0" borderId="21" xfId="0" applyNumberFormat="1" applyFont="1" applyBorder="1" applyAlignment="1">
      <alignment wrapText="1"/>
    </xf>
    <xf numFmtId="3" fontId="70" fillId="0" borderId="0" xfId="0" applyNumberFormat="1" applyFont="1" applyAlignment="1">
      <alignment wrapText="1"/>
    </xf>
    <xf numFmtId="3" fontId="71" fillId="0" borderId="0" xfId="0" applyNumberFormat="1" applyFont="1" applyFill="1" applyBorder="1" applyAlignment="1" quotePrefix="1">
      <alignment horizontal="left" wrapText="1"/>
    </xf>
    <xf numFmtId="3" fontId="73" fillId="0" borderId="24" xfId="0" applyNumberFormat="1" applyFont="1" applyBorder="1" applyAlignment="1">
      <alignment horizontal="right"/>
    </xf>
    <xf numFmtId="3" fontId="73" fillId="0" borderId="24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center" vertical="center" wrapText="1"/>
    </xf>
    <xf numFmtId="3" fontId="74" fillId="0" borderId="20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3" fontId="7" fillId="0" borderId="0" xfId="0" applyNumberFormat="1" applyFont="1" applyBorder="1" applyAlignment="1">
      <alignment vertical="center"/>
    </xf>
    <xf numFmtId="0" fontId="0" fillId="0" borderId="27" xfId="0" applyFont="1" applyBorder="1" applyAlignment="1">
      <alignment wrapText="1"/>
    </xf>
    <xf numFmtId="3" fontId="17" fillId="2" borderId="32" xfId="0" applyNumberFormat="1" applyFont="1" applyFill="1" applyBorder="1" applyAlignment="1" applyProtection="1">
      <alignment horizontal="center" wrapText="1"/>
      <protection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2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70" fillId="0" borderId="23" xfId="0" applyNumberFormat="1" applyFont="1" applyFill="1" applyBorder="1" applyAlignment="1">
      <alignment vertical="center"/>
    </xf>
    <xf numFmtId="3" fontId="72" fillId="0" borderId="23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16" fillId="0" borderId="24" xfId="0" applyNumberFormat="1" applyFont="1" applyFill="1" applyBorder="1" applyAlignment="1" applyProtection="1">
      <alignment horizontal="center" wrapText="1"/>
      <protection/>
    </xf>
    <xf numFmtId="0" fontId="4" fillId="0" borderId="32" xfId="0" applyFont="1" applyBorder="1" applyAlignment="1" quotePrefix="1">
      <alignment horizontal="left"/>
    </xf>
    <xf numFmtId="0" fontId="0" fillId="0" borderId="20" xfId="0" applyNumberFormat="1" applyFont="1" applyFill="1" applyBorder="1" applyAlignment="1" applyProtection="1">
      <alignment/>
      <protection/>
    </xf>
    <xf numFmtId="0" fontId="18" fillId="2" borderId="32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18" fillId="2" borderId="28" xfId="0" applyFont="1" applyFill="1" applyBorder="1" applyAlignment="1">
      <alignment horizontal="left"/>
    </xf>
    <xf numFmtId="0" fontId="4" fillId="0" borderId="32" xfId="0" applyNumberFormat="1" applyFont="1" applyFill="1" applyBorder="1" applyAlignment="1" applyProtection="1" quotePrefix="1">
      <alignment horizontal="left" wrapText="1"/>
      <protection/>
    </xf>
    <xf numFmtId="0" fontId="5" fillId="0" borderId="20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16" fillId="0" borderId="32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16" fillId="0" borderId="28" xfId="0" applyFont="1" applyBorder="1" applyAlignment="1" quotePrefix="1">
      <alignment horizontal="center" wrapText="1"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2" borderId="32" xfId="0" applyFont="1" applyFill="1" applyBorder="1" applyAlignment="1">
      <alignment horizontal="left" wrapText="1"/>
    </xf>
    <xf numFmtId="0" fontId="16" fillId="2" borderId="20" xfId="0" applyFont="1" applyFill="1" applyBorder="1" applyAlignment="1" quotePrefix="1">
      <alignment horizontal="left" wrapText="1"/>
    </xf>
    <xf numFmtId="0" fontId="16" fillId="2" borderId="28" xfId="0" applyFont="1" applyFill="1" applyBorder="1" applyAlignment="1" quotePrefix="1">
      <alignment horizontal="left" wrapText="1"/>
    </xf>
    <xf numFmtId="0" fontId="4" fillId="2" borderId="32" xfId="0" applyNumberFormat="1" applyFont="1" applyFill="1" applyBorder="1" applyAlignment="1" applyProtection="1" quotePrefix="1">
      <alignment horizontal="left" wrapText="1"/>
      <protection/>
    </xf>
    <xf numFmtId="0" fontId="5" fillId="2" borderId="2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8" fillId="2" borderId="32" xfId="0" applyNumberFormat="1" applyFont="1" applyFill="1" applyBorder="1" applyAlignment="1" applyProtection="1">
      <alignment horizontal="left" wrapText="1"/>
      <protection/>
    </xf>
    <xf numFmtId="0" fontId="19" fillId="2" borderId="20" xfId="0" applyNumberFormat="1" applyFont="1" applyFill="1" applyBorder="1" applyAlignment="1" applyProtection="1">
      <alignment wrapText="1"/>
      <protection/>
    </xf>
    <xf numFmtId="0" fontId="19" fillId="2" borderId="20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wrapText="1"/>
      <protection/>
    </xf>
    <xf numFmtId="0" fontId="22" fillId="0" borderId="0" xfId="0" applyFont="1" applyAlignment="1">
      <alignment horizontal="left" wrapText="1"/>
    </xf>
    <xf numFmtId="0" fontId="16" fillId="0" borderId="20" xfId="0" applyFont="1" applyBorder="1" applyAlignment="1" quotePrefix="1">
      <alignment horizontal="center"/>
    </xf>
    <xf numFmtId="0" fontId="16" fillId="0" borderId="28" xfId="0" applyFont="1" applyBorder="1" applyAlignment="1" quotePrefix="1">
      <alignment horizontal="center"/>
    </xf>
    <xf numFmtId="0" fontId="16" fillId="2" borderId="32" xfId="0" applyNumberFormat="1" applyFont="1" applyFill="1" applyBorder="1" applyAlignment="1" applyProtection="1">
      <alignment horizontal="left" wrapText="1"/>
      <protection/>
    </xf>
    <xf numFmtId="0" fontId="14" fillId="2" borderId="20" xfId="0" applyNumberFormat="1" applyFont="1" applyFill="1" applyBorder="1" applyAlignment="1" applyProtection="1">
      <alignment wrapText="1"/>
      <protection/>
    </xf>
    <xf numFmtId="0" fontId="13" fillId="2" borderId="2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66675</xdr:rowOff>
    </xdr:from>
    <xdr:to>
      <xdr:col>0</xdr:col>
      <xdr:colOff>2390775</xdr:colOff>
      <xdr:row>8</xdr:row>
      <xdr:rowOff>581025</xdr:rowOff>
    </xdr:to>
    <xdr:sp>
      <xdr:nvSpPr>
        <xdr:cNvPr id="1" name="Line 1"/>
        <xdr:cNvSpPr>
          <a:spLocks/>
        </xdr:cNvSpPr>
      </xdr:nvSpPr>
      <xdr:spPr>
        <a:xfrm>
          <a:off x="219075" y="10382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2781300</xdr:colOff>
      <xdr:row>8</xdr:row>
      <xdr:rowOff>742950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27813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60" customFormat="1" ht="69" customHeight="1">
      <c r="A1" s="171" t="s">
        <v>133</v>
      </c>
      <c r="B1" s="171"/>
      <c r="C1" s="171"/>
      <c r="D1" s="171"/>
      <c r="E1" s="171"/>
      <c r="F1" s="171"/>
      <c r="G1" s="171"/>
      <c r="H1" s="171"/>
    </row>
    <row r="2" spans="1:8" s="61" customFormat="1" ht="51.75" customHeight="1">
      <c r="A2" s="171" t="s">
        <v>64</v>
      </c>
      <c r="B2" s="171"/>
      <c r="C2" s="171"/>
      <c r="D2" s="171"/>
      <c r="E2" s="171"/>
      <c r="F2" s="171"/>
      <c r="G2" s="172"/>
      <c r="H2" s="172"/>
    </row>
    <row r="3" spans="1:8" s="60" customFormat="1" ht="24.75" customHeight="1">
      <c r="A3" s="171"/>
      <c r="B3" s="171"/>
      <c r="C3" s="171"/>
      <c r="D3" s="171"/>
      <c r="E3" s="171"/>
      <c r="F3" s="171"/>
      <c r="G3" s="171"/>
      <c r="H3" s="165"/>
    </row>
    <row r="4" spans="1:5" s="60" customFormat="1" ht="14.25" customHeight="1">
      <c r="A4" s="62"/>
      <c r="B4" s="63"/>
      <c r="C4" s="63"/>
      <c r="D4" s="63"/>
      <c r="E4" s="63"/>
    </row>
    <row r="5" spans="1:9" s="60" customFormat="1" ht="49.5" customHeight="1">
      <c r="A5" s="160"/>
      <c r="B5" s="161"/>
      <c r="C5" s="161"/>
      <c r="D5" s="161"/>
      <c r="E5" s="162"/>
      <c r="F5" s="74" t="s">
        <v>134</v>
      </c>
      <c r="G5" s="74" t="s">
        <v>135</v>
      </c>
      <c r="H5" s="64" t="s">
        <v>136</v>
      </c>
      <c r="I5" s="65"/>
    </row>
    <row r="6" spans="1:9" s="60" customFormat="1" ht="44.25" customHeight="1">
      <c r="A6" s="173" t="s">
        <v>65</v>
      </c>
      <c r="B6" s="174"/>
      <c r="C6" s="174"/>
      <c r="D6" s="174"/>
      <c r="E6" s="175"/>
      <c r="F6" s="90">
        <f>F7+F8</f>
        <v>14341254</v>
      </c>
      <c r="G6" s="90">
        <f>G7+G8</f>
        <v>14341254</v>
      </c>
      <c r="H6" s="90">
        <v>14341254</v>
      </c>
      <c r="I6" s="66"/>
    </row>
    <row r="7" spans="1:8" s="60" customFormat="1" ht="38.25" customHeight="1">
      <c r="A7" s="176" t="s">
        <v>66</v>
      </c>
      <c r="B7" s="158"/>
      <c r="C7" s="158"/>
      <c r="D7" s="158"/>
      <c r="E7" s="153"/>
      <c r="F7" s="71">
        <v>14341254</v>
      </c>
      <c r="G7" s="151">
        <v>14341254</v>
      </c>
      <c r="H7" s="151">
        <v>14341254</v>
      </c>
    </row>
    <row r="8" spans="1:8" s="60" customFormat="1" ht="37.5" customHeight="1">
      <c r="A8" s="152" t="s">
        <v>67</v>
      </c>
      <c r="B8" s="153"/>
      <c r="C8" s="153"/>
      <c r="D8" s="153"/>
      <c r="E8" s="153"/>
      <c r="F8" s="67">
        <v>0</v>
      </c>
      <c r="G8" s="67">
        <v>0</v>
      </c>
      <c r="H8" s="67">
        <v>0</v>
      </c>
    </row>
    <row r="9" spans="1:8" s="60" customFormat="1" ht="36" customHeight="1">
      <c r="A9" s="154" t="s">
        <v>68</v>
      </c>
      <c r="B9" s="155"/>
      <c r="C9" s="155"/>
      <c r="D9" s="155"/>
      <c r="E9" s="156"/>
      <c r="F9" s="90">
        <f>F10+F11</f>
        <v>14459273</v>
      </c>
      <c r="G9" s="90">
        <f>G10+G11</f>
        <v>14341254</v>
      </c>
      <c r="H9" s="90">
        <f>H10+H11</f>
        <v>14341254</v>
      </c>
    </row>
    <row r="10" spans="1:8" s="60" customFormat="1" ht="34.5" customHeight="1">
      <c r="A10" s="157" t="s">
        <v>69</v>
      </c>
      <c r="B10" s="158"/>
      <c r="C10" s="158"/>
      <c r="D10" s="158"/>
      <c r="E10" s="159"/>
      <c r="F10" s="71">
        <v>14231233</v>
      </c>
      <c r="G10" s="71">
        <v>14103254</v>
      </c>
      <c r="H10" s="71">
        <v>14103254</v>
      </c>
    </row>
    <row r="11" spans="1:8" s="60" customFormat="1" ht="34.5" customHeight="1">
      <c r="A11" s="152" t="s">
        <v>70</v>
      </c>
      <c r="B11" s="153"/>
      <c r="C11" s="153"/>
      <c r="D11" s="153"/>
      <c r="E11" s="153"/>
      <c r="F11" s="71">
        <v>228040</v>
      </c>
      <c r="G11" s="71">
        <v>238000</v>
      </c>
      <c r="H11" s="71">
        <v>238000</v>
      </c>
    </row>
    <row r="12" spans="1:8" s="60" customFormat="1" ht="35.25" customHeight="1">
      <c r="A12" s="169" t="s">
        <v>71</v>
      </c>
      <c r="B12" s="170"/>
      <c r="C12" s="170"/>
      <c r="D12" s="170"/>
      <c r="E12" s="170"/>
      <c r="F12" s="91">
        <f>+F6-F9</f>
        <v>-118019</v>
      </c>
      <c r="G12" s="91">
        <f>+G6-G9</f>
        <v>0</v>
      </c>
      <c r="H12" s="91">
        <f>+H6-H9</f>
        <v>0</v>
      </c>
    </row>
    <row r="13" spans="1:8" s="60" customFormat="1" ht="39.75" customHeight="1">
      <c r="A13" s="171"/>
      <c r="B13" s="164"/>
      <c r="C13" s="164"/>
      <c r="D13" s="164"/>
      <c r="E13" s="164"/>
      <c r="F13" s="165"/>
      <c r="G13" s="165"/>
      <c r="H13" s="165"/>
    </row>
    <row r="14" spans="1:8" s="60" customFormat="1" ht="45" customHeight="1">
      <c r="A14" s="160"/>
      <c r="B14" s="161"/>
      <c r="C14" s="161"/>
      <c r="D14" s="161"/>
      <c r="E14" s="162"/>
      <c r="F14" s="74" t="s">
        <v>134</v>
      </c>
      <c r="G14" s="74" t="s">
        <v>135</v>
      </c>
      <c r="H14" s="64" t="s">
        <v>136</v>
      </c>
    </row>
    <row r="15" spans="1:8" s="60" customFormat="1" ht="45" customHeight="1">
      <c r="A15" s="166" t="s">
        <v>94</v>
      </c>
      <c r="B15" s="167"/>
      <c r="C15" s="167"/>
      <c r="D15" s="167"/>
      <c r="E15" s="168"/>
      <c r="F15" s="132">
        <v>118019</v>
      </c>
      <c r="G15" s="92">
        <v>0</v>
      </c>
      <c r="H15" s="93">
        <v>0</v>
      </c>
    </row>
    <row r="16" spans="1:8" s="60" customFormat="1" ht="42.75" customHeight="1">
      <c r="A16" s="180" t="s">
        <v>93</v>
      </c>
      <c r="B16" s="181"/>
      <c r="C16" s="181"/>
      <c r="D16" s="181"/>
      <c r="E16" s="182"/>
      <c r="F16" s="120">
        <v>118019</v>
      </c>
      <c r="G16" s="120">
        <v>0</v>
      </c>
      <c r="H16" s="121">
        <v>0</v>
      </c>
    </row>
    <row r="17" spans="1:8" s="68" customFormat="1" ht="45.75" customHeight="1">
      <c r="A17" s="163"/>
      <c r="B17" s="164"/>
      <c r="C17" s="164"/>
      <c r="D17" s="164"/>
      <c r="E17" s="164"/>
      <c r="F17" s="165"/>
      <c r="G17" s="165"/>
      <c r="H17" s="165"/>
    </row>
    <row r="18" spans="1:8" s="68" customFormat="1" ht="47.25" customHeight="1">
      <c r="A18" s="160"/>
      <c r="B18" s="161"/>
      <c r="C18" s="161"/>
      <c r="D18" s="161"/>
      <c r="E18" s="162"/>
      <c r="F18" s="74" t="s">
        <v>134</v>
      </c>
      <c r="G18" s="74" t="s">
        <v>135</v>
      </c>
      <c r="H18" s="64" t="s">
        <v>136</v>
      </c>
    </row>
    <row r="19" spans="1:8" s="68" customFormat="1" ht="30" customHeight="1">
      <c r="A19" s="176" t="s">
        <v>72</v>
      </c>
      <c r="B19" s="158"/>
      <c r="C19" s="158"/>
      <c r="D19" s="158"/>
      <c r="E19" s="158"/>
      <c r="F19" s="67"/>
      <c r="G19" s="67"/>
      <c r="H19" s="67"/>
    </row>
    <row r="20" spans="1:8" s="68" customFormat="1" ht="30" customHeight="1">
      <c r="A20" s="176" t="s">
        <v>73</v>
      </c>
      <c r="B20" s="158"/>
      <c r="C20" s="158"/>
      <c r="D20" s="158"/>
      <c r="E20" s="158"/>
      <c r="F20" s="67"/>
      <c r="G20" s="67"/>
      <c r="H20" s="67"/>
    </row>
    <row r="21" spans="1:8" s="68" customFormat="1" ht="30" customHeight="1">
      <c r="A21" s="169" t="s">
        <v>74</v>
      </c>
      <c r="B21" s="170"/>
      <c r="C21" s="170"/>
      <c r="D21" s="170"/>
      <c r="E21" s="170"/>
      <c r="F21" s="94"/>
      <c r="G21" s="94"/>
      <c r="H21" s="94"/>
    </row>
    <row r="22" spans="1:8" s="68" customFormat="1" ht="32.25" customHeight="1">
      <c r="A22" s="178"/>
      <c r="B22" s="178"/>
      <c r="C22" s="178"/>
      <c r="D22" s="178"/>
      <c r="E22" s="179"/>
      <c r="F22" s="69"/>
      <c r="G22" s="69"/>
      <c r="H22" s="69"/>
    </row>
    <row r="23" spans="1:8" s="68" customFormat="1" ht="41.25" customHeight="1">
      <c r="A23" s="157" t="s">
        <v>75</v>
      </c>
      <c r="B23" s="158"/>
      <c r="C23" s="158"/>
      <c r="D23" s="158"/>
      <c r="E23" s="158"/>
      <c r="F23" s="67"/>
      <c r="G23" s="67">
        <f>SUM(G12,G16,G21)</f>
        <v>0</v>
      </c>
      <c r="H23" s="67">
        <f>SUM(H12,H16,H21)</f>
        <v>0</v>
      </c>
    </row>
    <row r="26" spans="1:8" ht="31.5" customHeight="1">
      <c r="A26" s="177" t="s">
        <v>95</v>
      </c>
      <c r="B26" s="177"/>
      <c r="C26" s="177"/>
      <c r="D26" s="177"/>
      <c r="E26" s="177"/>
      <c r="F26" s="177"/>
      <c r="G26" s="177"/>
      <c r="H26" s="177"/>
    </row>
  </sheetData>
  <sheetProtection/>
  <mergeCells count="23">
    <mergeCell ref="A14:E14"/>
    <mergeCell ref="A26:H26"/>
    <mergeCell ref="A22:E22"/>
    <mergeCell ref="A19:E19"/>
    <mergeCell ref="A20:E20"/>
    <mergeCell ref="A21:E21"/>
    <mergeCell ref="A16:E16"/>
    <mergeCell ref="A1:H1"/>
    <mergeCell ref="A2:H2"/>
    <mergeCell ref="A3:H3"/>
    <mergeCell ref="A6:E6"/>
    <mergeCell ref="A7:E7"/>
    <mergeCell ref="A5:E5"/>
    <mergeCell ref="A8:E8"/>
    <mergeCell ref="A9:E9"/>
    <mergeCell ref="A10:E10"/>
    <mergeCell ref="A18:E18"/>
    <mergeCell ref="A17:H17"/>
    <mergeCell ref="A23:E23"/>
    <mergeCell ref="A15:E15"/>
    <mergeCell ref="A11:E11"/>
    <mergeCell ref="A12:E12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zoomScalePageLayoutView="0" workbookViewId="0" topLeftCell="A25">
      <selection activeCell="E12" sqref="E12"/>
    </sheetView>
  </sheetViews>
  <sheetFormatPr defaultColWidth="9.140625" defaultRowHeight="12.75"/>
  <cols>
    <col min="1" max="1" width="42.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21" t="s">
        <v>13</v>
      </c>
    </row>
    <row r="3" spans="1:8" s="3" customFormat="1" ht="20.25">
      <c r="A3" s="183" t="s">
        <v>104</v>
      </c>
      <c r="B3" s="183"/>
      <c r="C3" s="183"/>
      <c r="D3" s="183"/>
      <c r="E3" s="183"/>
      <c r="F3" s="183"/>
      <c r="G3" s="183"/>
      <c r="H3" s="183"/>
    </row>
    <row r="4" spans="1:9" s="3" customFormat="1" ht="15.75" customHeight="1">
      <c r="A4" s="184"/>
      <c r="B4" s="185"/>
      <c r="C4" s="185"/>
      <c r="D4" s="185"/>
      <c r="E4" s="185"/>
      <c r="F4" s="185"/>
      <c r="G4" s="185"/>
      <c r="H4" s="185"/>
      <c r="I4" s="4"/>
    </row>
    <row r="5" s="3" customFormat="1" ht="15" hidden="1"/>
    <row r="6" s="3" customFormat="1" ht="15.75" thickBot="1">
      <c r="H6" s="9" t="s">
        <v>1</v>
      </c>
    </row>
    <row r="7" spans="1:8" s="3" customFormat="1" ht="16.5" thickBot="1">
      <c r="A7" s="10" t="s">
        <v>3</v>
      </c>
      <c r="B7" s="186" t="s">
        <v>115</v>
      </c>
      <c r="C7" s="187"/>
      <c r="D7" s="187"/>
      <c r="E7" s="187"/>
      <c r="F7" s="187"/>
      <c r="G7" s="187"/>
      <c r="H7" s="188"/>
    </row>
    <row r="8" spans="1:8" s="3" customFormat="1" ht="15.75" customHeight="1">
      <c r="A8" s="11" t="s">
        <v>17</v>
      </c>
      <c r="B8" s="189" t="s">
        <v>4</v>
      </c>
      <c r="C8" s="191" t="s">
        <v>5</v>
      </c>
      <c r="D8" s="191" t="s">
        <v>6</v>
      </c>
      <c r="E8" s="193" t="s">
        <v>7</v>
      </c>
      <c r="F8" s="193" t="s">
        <v>0</v>
      </c>
      <c r="G8" s="195" t="s">
        <v>76</v>
      </c>
      <c r="H8" s="197" t="s">
        <v>77</v>
      </c>
    </row>
    <row r="9" spans="1:8" s="3" customFormat="1" ht="60.75" customHeight="1" thickBot="1">
      <c r="A9" s="12" t="s">
        <v>16</v>
      </c>
      <c r="B9" s="190"/>
      <c r="C9" s="192"/>
      <c r="D9" s="192"/>
      <c r="E9" s="194"/>
      <c r="F9" s="194"/>
      <c r="G9" s="196"/>
      <c r="H9" s="198"/>
    </row>
    <row r="10" spans="1:8" s="3" customFormat="1" ht="36.75" customHeight="1">
      <c r="A10" s="73" t="s">
        <v>97</v>
      </c>
      <c r="B10" s="83"/>
      <c r="C10" s="84"/>
      <c r="D10" s="84"/>
      <c r="E10" s="133">
        <f>9457545+1560495+357943+192000+3000</f>
        <v>11570983</v>
      </c>
      <c r="F10" s="85"/>
      <c r="G10" s="86"/>
      <c r="H10" s="70"/>
    </row>
    <row r="11" spans="1:8" s="3" customFormat="1" ht="42" customHeight="1">
      <c r="A11" s="72" t="s">
        <v>126</v>
      </c>
      <c r="B11" s="83"/>
      <c r="C11" s="84"/>
      <c r="D11" s="84"/>
      <c r="E11" s="134">
        <f>1296+35000+150000</f>
        <v>186296</v>
      </c>
      <c r="F11" s="85"/>
      <c r="G11" s="86"/>
      <c r="H11" s="70"/>
    </row>
    <row r="12" spans="1:8" s="3" customFormat="1" ht="30" customHeight="1">
      <c r="A12" s="72" t="s">
        <v>142</v>
      </c>
      <c r="B12" s="83"/>
      <c r="C12" s="84"/>
      <c r="D12" s="84"/>
      <c r="E12" s="134">
        <v>100000</v>
      </c>
      <c r="F12" s="85"/>
      <c r="G12" s="86"/>
      <c r="H12" s="70"/>
    </row>
    <row r="13" spans="1:8" s="3" customFormat="1" ht="30" customHeight="1">
      <c r="A13" s="72" t="s">
        <v>128</v>
      </c>
      <c r="B13" s="83"/>
      <c r="C13" s="84"/>
      <c r="D13" s="84"/>
      <c r="E13" s="134">
        <v>0</v>
      </c>
      <c r="F13" s="85"/>
      <c r="G13" s="86"/>
      <c r="H13" s="70"/>
    </row>
    <row r="14" spans="1:8" s="3" customFormat="1" ht="30" customHeight="1">
      <c r="A14" s="72" t="s">
        <v>130</v>
      </c>
      <c r="B14" s="83"/>
      <c r="C14" s="84"/>
      <c r="D14" s="84"/>
      <c r="E14" s="134">
        <v>8000</v>
      </c>
      <c r="F14" s="85"/>
      <c r="G14" s="86"/>
      <c r="H14" s="70"/>
    </row>
    <row r="15" spans="1:8" s="3" customFormat="1" ht="30" customHeight="1">
      <c r="A15" s="13" t="s">
        <v>90</v>
      </c>
      <c r="B15" s="87"/>
      <c r="C15" s="88"/>
      <c r="D15" s="88"/>
      <c r="E15" s="88">
        <v>10000</v>
      </c>
      <c r="F15" s="88"/>
      <c r="G15" s="89"/>
      <c r="H15" s="14"/>
    </row>
    <row r="16" spans="1:8" s="3" customFormat="1" ht="30" customHeight="1">
      <c r="A16" s="13" t="s">
        <v>110</v>
      </c>
      <c r="B16" s="87"/>
      <c r="C16" s="88"/>
      <c r="D16" s="88"/>
      <c r="E16" s="88">
        <v>7000</v>
      </c>
      <c r="F16" s="88"/>
      <c r="G16" s="89"/>
      <c r="H16" s="14"/>
    </row>
    <row r="17" spans="1:8" s="3" customFormat="1" ht="30" customHeight="1">
      <c r="A17" s="13" t="s">
        <v>109</v>
      </c>
      <c r="B17" s="87"/>
      <c r="C17" s="88"/>
      <c r="D17" s="88"/>
      <c r="E17" s="135">
        <v>40000</v>
      </c>
      <c r="F17" s="88"/>
      <c r="G17" s="89"/>
      <c r="H17" s="14"/>
    </row>
    <row r="18" spans="1:8" s="3" customFormat="1" ht="30" customHeight="1">
      <c r="A18" s="13" t="s">
        <v>106</v>
      </c>
      <c r="B18" s="87"/>
      <c r="C18" s="88"/>
      <c r="D18" s="88"/>
      <c r="E18" s="135">
        <v>546650</v>
      </c>
      <c r="F18" s="88"/>
      <c r="G18" s="89"/>
      <c r="H18" s="14"/>
    </row>
    <row r="19" spans="1:8" s="3" customFormat="1" ht="30" customHeight="1">
      <c r="A19" s="13" t="s">
        <v>107</v>
      </c>
      <c r="B19" s="87"/>
      <c r="C19" s="88"/>
      <c r="D19" s="88"/>
      <c r="E19" s="135">
        <v>147417</v>
      </c>
      <c r="F19" s="88"/>
      <c r="G19" s="89"/>
      <c r="H19" s="14"/>
    </row>
    <row r="20" spans="1:8" s="3" customFormat="1" ht="30" customHeight="1">
      <c r="A20" s="13" t="s">
        <v>84</v>
      </c>
      <c r="B20" s="87"/>
      <c r="C20" s="126">
        <v>10</v>
      </c>
      <c r="D20" s="88"/>
      <c r="E20" s="88"/>
      <c r="F20" s="88"/>
      <c r="G20" s="89"/>
      <c r="H20" s="14"/>
    </row>
    <row r="21" spans="1:8" s="3" customFormat="1" ht="30" customHeight="1">
      <c r="A21" s="13" t="s">
        <v>99</v>
      </c>
      <c r="B21" s="87"/>
      <c r="C21" s="88"/>
      <c r="D21" s="126">
        <v>5000</v>
      </c>
      <c r="E21" s="88"/>
      <c r="F21" s="88"/>
      <c r="G21" s="89"/>
      <c r="H21" s="14"/>
    </row>
    <row r="22" spans="1:8" s="3" customFormat="1" ht="30" customHeight="1">
      <c r="A22" s="13" t="s">
        <v>129</v>
      </c>
      <c r="B22" s="87"/>
      <c r="C22" s="88"/>
      <c r="D22" s="126">
        <v>30600</v>
      </c>
      <c r="E22" s="88"/>
      <c r="F22" s="88"/>
      <c r="G22" s="89"/>
      <c r="H22" s="14"/>
    </row>
    <row r="23" spans="1:8" s="3" customFormat="1" ht="30" customHeight="1">
      <c r="A23" s="13" t="s">
        <v>123</v>
      </c>
      <c r="B23" s="87"/>
      <c r="C23" s="126">
        <v>2000</v>
      </c>
      <c r="D23" s="88"/>
      <c r="E23" s="88"/>
      <c r="F23" s="88"/>
      <c r="G23" s="89"/>
      <c r="H23" s="14"/>
    </row>
    <row r="24" spans="1:8" s="3" customFormat="1" ht="30" customHeight="1">
      <c r="A24" s="13" t="s">
        <v>80</v>
      </c>
      <c r="B24" s="87"/>
      <c r="C24" s="126">
        <v>75000</v>
      </c>
      <c r="D24" s="88"/>
      <c r="E24" s="88"/>
      <c r="F24" s="88"/>
      <c r="G24" s="89"/>
      <c r="H24" s="14"/>
    </row>
    <row r="25" spans="1:8" s="3" customFormat="1" ht="30" customHeight="1">
      <c r="A25" s="13" t="s">
        <v>86</v>
      </c>
      <c r="B25" s="87"/>
      <c r="C25" s="88"/>
      <c r="D25" s="88"/>
      <c r="E25" s="88"/>
      <c r="F25" s="126">
        <v>3000</v>
      </c>
      <c r="G25" s="89"/>
      <c r="H25" s="14"/>
    </row>
    <row r="26" spans="1:8" s="3" customFormat="1" ht="30" customHeight="1">
      <c r="A26" s="13" t="s">
        <v>21</v>
      </c>
      <c r="B26" s="125">
        <v>905950</v>
      </c>
      <c r="C26" s="88"/>
      <c r="D26" s="88"/>
      <c r="E26" s="88"/>
      <c r="F26" s="88"/>
      <c r="G26" s="89"/>
      <c r="H26" s="14"/>
    </row>
    <row r="27" spans="1:8" s="3" customFormat="1" ht="30" customHeight="1">
      <c r="A27" s="13" t="s">
        <v>125</v>
      </c>
      <c r="B27" s="125">
        <v>353348</v>
      </c>
      <c r="C27" s="88"/>
      <c r="D27" s="88"/>
      <c r="E27" s="88"/>
      <c r="F27" s="88"/>
      <c r="G27" s="89"/>
      <c r="H27" s="14"/>
    </row>
    <row r="28" spans="1:8" s="3" customFormat="1" ht="30" customHeight="1">
      <c r="A28" s="13" t="s">
        <v>124</v>
      </c>
      <c r="B28" s="125">
        <v>280000</v>
      </c>
      <c r="C28" s="88"/>
      <c r="D28" s="88"/>
      <c r="E28" s="88"/>
      <c r="F28" s="88"/>
      <c r="G28" s="89"/>
      <c r="H28" s="14"/>
    </row>
    <row r="29" spans="1:8" s="3" customFormat="1" ht="30" customHeight="1">
      <c r="A29" s="13" t="s">
        <v>22</v>
      </c>
      <c r="B29" s="125">
        <v>70000</v>
      </c>
      <c r="C29" s="88"/>
      <c r="D29" s="88"/>
      <c r="E29" s="88"/>
      <c r="F29" s="88"/>
      <c r="G29" s="89"/>
      <c r="H29" s="14"/>
    </row>
    <row r="30" spans="1:8" s="3" customFormat="1" ht="30" customHeight="1" thickBot="1">
      <c r="A30" s="15"/>
      <c r="B30" s="16"/>
      <c r="C30" s="16"/>
      <c r="D30" s="16"/>
      <c r="E30" s="16"/>
      <c r="F30" s="16"/>
      <c r="G30" s="19"/>
      <c r="H30" s="17"/>
    </row>
    <row r="31" spans="1:8" s="3" customFormat="1" ht="30" customHeight="1" thickBot="1">
      <c r="A31" s="18" t="s">
        <v>2</v>
      </c>
      <c r="B31" s="56">
        <f aca="true" t="shared" si="0" ref="B31:H31">SUM(B10:B30)</f>
        <v>1609298</v>
      </c>
      <c r="C31" s="56">
        <f t="shared" si="0"/>
        <v>77010</v>
      </c>
      <c r="D31" s="56">
        <f t="shared" si="0"/>
        <v>35600</v>
      </c>
      <c r="E31" s="56">
        <f t="shared" si="0"/>
        <v>12616346</v>
      </c>
      <c r="F31" s="56">
        <f t="shared" si="0"/>
        <v>3000</v>
      </c>
      <c r="G31" s="56">
        <f t="shared" si="0"/>
        <v>0</v>
      </c>
      <c r="H31" s="56">
        <f t="shared" si="0"/>
        <v>0</v>
      </c>
    </row>
    <row r="32" spans="1:8" s="3" customFormat="1" ht="30" customHeight="1" thickBot="1">
      <c r="A32" s="18" t="s">
        <v>122</v>
      </c>
      <c r="B32" s="199">
        <f>B31+C31+D31+E31+F31</f>
        <v>14341254</v>
      </c>
      <c r="C32" s="200"/>
      <c r="D32" s="200"/>
      <c r="E32" s="200"/>
      <c r="F32" s="200"/>
      <c r="G32" s="200"/>
      <c r="H32" s="201"/>
    </row>
    <row r="33" s="3" customFormat="1" ht="15"/>
    <row r="34" spans="1:15" s="3" customFormat="1" ht="15.75">
      <c r="A34" s="2"/>
      <c r="H34" s="22"/>
      <c r="I34" s="22"/>
      <c r="J34"/>
      <c r="K34"/>
      <c r="L34"/>
      <c r="M34"/>
      <c r="N34"/>
      <c r="O34"/>
    </row>
    <row r="35" spans="1:15" s="3" customFormat="1" ht="15">
      <c r="A35" s="20"/>
      <c r="I35"/>
      <c r="J35"/>
      <c r="K35"/>
      <c r="L35"/>
      <c r="M35"/>
      <c r="N35"/>
      <c r="O35"/>
    </row>
    <row r="36" spans="1:15" s="3" customFormat="1" ht="34.5" customHeight="1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1:15" s="3" customFormat="1" ht="15">
      <c r="A37" s="20"/>
      <c r="I37"/>
      <c r="J37"/>
      <c r="K37"/>
      <c r="L37"/>
      <c r="M37"/>
      <c r="N37"/>
      <c r="O37"/>
    </row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</sheetData>
  <sheetProtection/>
  <mergeCells count="12">
    <mergeCell ref="B32:H32"/>
    <mergeCell ref="A36:O36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90" zoomScaleNormal="90" zoomScalePageLayoutView="0" workbookViewId="0" topLeftCell="A7">
      <selection activeCell="B26" sqref="B26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2.00390625" style="0" customWidth="1"/>
    <col min="14" max="14" width="21.8515625" style="0" customWidth="1"/>
    <col min="15" max="15" width="16.00390625" style="0" customWidth="1"/>
  </cols>
  <sheetData>
    <row r="1" ht="12.75">
      <c r="N1" s="21" t="s">
        <v>14</v>
      </c>
    </row>
    <row r="2" spans="1:15" ht="20.25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5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ht="13.5" thickBot="1">
      <c r="O4" s="5" t="s">
        <v>1</v>
      </c>
    </row>
    <row r="5" spans="1:15" ht="15.75" thickBot="1">
      <c r="A5" s="6" t="s">
        <v>3</v>
      </c>
      <c r="B5" s="209" t="s">
        <v>117</v>
      </c>
      <c r="C5" s="210"/>
      <c r="D5" s="210"/>
      <c r="E5" s="210"/>
      <c r="F5" s="210"/>
      <c r="G5" s="210"/>
      <c r="H5" s="211"/>
      <c r="I5" s="209" t="s">
        <v>137</v>
      </c>
      <c r="J5" s="210"/>
      <c r="K5" s="210"/>
      <c r="L5" s="210"/>
      <c r="M5" s="210"/>
      <c r="N5" s="210"/>
      <c r="O5" s="211"/>
    </row>
    <row r="6" spans="1:15" ht="15.75" customHeight="1">
      <c r="A6" s="7" t="s">
        <v>19</v>
      </c>
      <c r="B6" s="189" t="s">
        <v>4</v>
      </c>
      <c r="C6" s="204" t="s">
        <v>5</v>
      </c>
      <c r="D6" s="204" t="s">
        <v>6</v>
      </c>
      <c r="E6" s="195" t="s">
        <v>7</v>
      </c>
      <c r="F6" s="195" t="s">
        <v>0</v>
      </c>
      <c r="G6" s="195" t="s">
        <v>78</v>
      </c>
      <c r="H6" s="197" t="s">
        <v>77</v>
      </c>
      <c r="I6" s="189" t="s">
        <v>4</v>
      </c>
      <c r="J6" s="204" t="s">
        <v>5</v>
      </c>
      <c r="K6" s="204" t="s">
        <v>6</v>
      </c>
      <c r="L6" s="195" t="s">
        <v>7</v>
      </c>
      <c r="M6" s="195" t="s">
        <v>0</v>
      </c>
      <c r="N6" s="195" t="s">
        <v>78</v>
      </c>
      <c r="O6" s="197" t="s">
        <v>77</v>
      </c>
    </row>
    <row r="7" spans="1:15" ht="63.75" customHeight="1" thickBot="1">
      <c r="A7" s="8" t="s">
        <v>18</v>
      </c>
      <c r="B7" s="190"/>
      <c r="C7" s="205"/>
      <c r="D7" s="205"/>
      <c r="E7" s="196"/>
      <c r="F7" s="196"/>
      <c r="G7" s="196"/>
      <c r="H7" s="198"/>
      <c r="I7" s="190"/>
      <c r="J7" s="205"/>
      <c r="K7" s="205"/>
      <c r="L7" s="196"/>
      <c r="M7" s="196"/>
      <c r="N7" s="196"/>
      <c r="O7" s="198"/>
    </row>
    <row r="8" spans="1:15" ht="24.75" customHeight="1">
      <c r="A8" s="129" t="s">
        <v>97</v>
      </c>
      <c r="B8" s="136"/>
      <c r="C8" s="137"/>
      <c r="D8" s="137"/>
      <c r="E8" s="137">
        <v>11570983</v>
      </c>
      <c r="F8" s="137"/>
      <c r="G8" s="138"/>
      <c r="H8" s="139"/>
      <c r="I8" s="136"/>
      <c r="J8" s="137"/>
      <c r="K8" s="137"/>
      <c r="L8" s="137">
        <v>11570983</v>
      </c>
      <c r="M8" s="137"/>
      <c r="N8" s="138"/>
      <c r="O8" s="139"/>
    </row>
    <row r="9" spans="1:15" ht="33" customHeight="1">
      <c r="A9" s="131" t="s">
        <v>96</v>
      </c>
      <c r="B9" s="136"/>
      <c r="C9" s="137"/>
      <c r="D9" s="137"/>
      <c r="E9" s="137">
        <v>186296</v>
      </c>
      <c r="F9" s="137"/>
      <c r="G9" s="138"/>
      <c r="H9" s="139"/>
      <c r="I9" s="136"/>
      <c r="J9" s="137"/>
      <c r="K9" s="137"/>
      <c r="L9" s="137">
        <v>186296</v>
      </c>
      <c r="M9" s="137"/>
      <c r="N9" s="138"/>
      <c r="O9" s="139"/>
    </row>
    <row r="10" spans="1:15" ht="33" customHeight="1">
      <c r="A10" s="131" t="s">
        <v>131</v>
      </c>
      <c r="B10" s="136"/>
      <c r="C10" s="137"/>
      <c r="D10" s="137"/>
      <c r="E10" s="137">
        <v>108000</v>
      </c>
      <c r="F10" s="137"/>
      <c r="G10" s="138"/>
      <c r="H10" s="139"/>
      <c r="I10" s="136"/>
      <c r="J10" s="137"/>
      <c r="K10" s="137"/>
      <c r="L10" s="137">
        <v>108000</v>
      </c>
      <c r="M10" s="137"/>
      <c r="N10" s="138"/>
      <c r="O10" s="139"/>
    </row>
    <row r="11" spans="1:15" ht="24.75" customHeight="1">
      <c r="A11" s="75" t="s">
        <v>90</v>
      </c>
      <c r="B11" s="136"/>
      <c r="C11" s="137"/>
      <c r="D11" s="137"/>
      <c r="E11" s="137">
        <v>10000</v>
      </c>
      <c r="F11" s="137"/>
      <c r="G11" s="138"/>
      <c r="H11" s="139"/>
      <c r="I11" s="136"/>
      <c r="J11" s="137"/>
      <c r="K11" s="137"/>
      <c r="L11" s="137">
        <v>10000</v>
      </c>
      <c r="M11" s="137"/>
      <c r="N11" s="138"/>
      <c r="O11" s="139"/>
    </row>
    <row r="12" spans="1:15" ht="24.75" customHeight="1">
      <c r="A12" s="114" t="s">
        <v>112</v>
      </c>
      <c r="B12" s="136"/>
      <c r="C12" s="137"/>
      <c r="D12" s="137"/>
      <c r="E12" s="137">
        <v>7000</v>
      </c>
      <c r="F12" s="137"/>
      <c r="G12" s="138"/>
      <c r="H12" s="139"/>
      <c r="I12" s="136"/>
      <c r="J12" s="137"/>
      <c r="K12" s="137"/>
      <c r="L12" s="137">
        <v>7000</v>
      </c>
      <c r="M12" s="137"/>
      <c r="N12" s="138"/>
      <c r="O12" s="139"/>
    </row>
    <row r="13" spans="1:15" ht="24.75" customHeight="1">
      <c r="A13" s="114" t="s">
        <v>113</v>
      </c>
      <c r="B13" s="136"/>
      <c r="C13" s="137"/>
      <c r="D13" s="137"/>
      <c r="E13" s="137">
        <v>40000</v>
      </c>
      <c r="F13" s="137"/>
      <c r="G13" s="138"/>
      <c r="H13" s="139"/>
      <c r="I13" s="136"/>
      <c r="J13" s="137"/>
      <c r="K13" s="137"/>
      <c r="L13" s="137">
        <v>40000</v>
      </c>
      <c r="M13" s="137"/>
      <c r="N13" s="138"/>
      <c r="O13" s="139"/>
    </row>
    <row r="14" spans="1:15" ht="24.75" customHeight="1">
      <c r="A14" s="114" t="s">
        <v>108</v>
      </c>
      <c r="B14" s="136"/>
      <c r="C14" s="137"/>
      <c r="D14" s="137"/>
      <c r="E14" s="137">
        <v>546650</v>
      </c>
      <c r="F14" s="137"/>
      <c r="G14" s="138"/>
      <c r="H14" s="139"/>
      <c r="I14" s="136"/>
      <c r="J14" s="137"/>
      <c r="K14" s="137"/>
      <c r="L14" s="137">
        <v>546650</v>
      </c>
      <c r="M14" s="137"/>
      <c r="N14" s="138"/>
      <c r="O14" s="139"/>
    </row>
    <row r="15" spans="1:15" ht="24.75" customHeight="1">
      <c r="A15" s="114" t="s">
        <v>114</v>
      </c>
      <c r="B15" s="136"/>
      <c r="C15" s="137"/>
      <c r="D15" s="137"/>
      <c r="E15" s="137">
        <v>147417</v>
      </c>
      <c r="F15" s="137"/>
      <c r="G15" s="138"/>
      <c r="H15" s="139"/>
      <c r="I15" s="136"/>
      <c r="J15" s="137"/>
      <c r="K15" s="137"/>
      <c r="L15" s="137">
        <v>147417</v>
      </c>
      <c r="M15" s="137"/>
      <c r="N15" s="138"/>
      <c r="O15" s="139"/>
    </row>
    <row r="16" spans="1:15" ht="24.75" customHeight="1">
      <c r="A16" s="75" t="s">
        <v>84</v>
      </c>
      <c r="B16" s="140"/>
      <c r="C16" s="141">
        <v>10</v>
      </c>
      <c r="D16" s="141"/>
      <c r="E16" s="141"/>
      <c r="F16" s="141"/>
      <c r="G16" s="142"/>
      <c r="H16" s="143"/>
      <c r="I16" s="140"/>
      <c r="J16" s="141">
        <v>10</v>
      </c>
      <c r="K16" s="141"/>
      <c r="L16" s="141"/>
      <c r="M16" s="141"/>
      <c r="N16" s="142"/>
      <c r="O16" s="143"/>
    </row>
    <row r="17" spans="1:15" ht="24.75" customHeight="1">
      <c r="A17" s="76" t="s">
        <v>62</v>
      </c>
      <c r="B17" s="140"/>
      <c r="C17" s="141"/>
      <c r="D17" s="141"/>
      <c r="E17" s="141"/>
      <c r="F17" s="141"/>
      <c r="G17" s="142"/>
      <c r="H17" s="143"/>
      <c r="I17" s="140"/>
      <c r="J17" s="141"/>
      <c r="K17" s="141"/>
      <c r="L17" s="141"/>
      <c r="M17" s="141"/>
      <c r="N17" s="142"/>
      <c r="O17" s="143"/>
    </row>
    <row r="18" spans="1:15" ht="24.75" customHeight="1">
      <c r="A18" s="75" t="s">
        <v>85</v>
      </c>
      <c r="B18" s="140"/>
      <c r="C18" s="141"/>
      <c r="D18" s="141">
        <v>5000</v>
      </c>
      <c r="E18" s="141"/>
      <c r="F18" s="141"/>
      <c r="G18" s="142"/>
      <c r="H18" s="143"/>
      <c r="I18" s="140"/>
      <c r="J18" s="141"/>
      <c r="K18" s="141">
        <v>5000</v>
      </c>
      <c r="L18" s="141"/>
      <c r="M18" s="141"/>
      <c r="N18" s="142"/>
      <c r="O18" s="143"/>
    </row>
    <row r="19" spans="1:15" ht="24.75" customHeight="1">
      <c r="A19" s="114" t="s">
        <v>132</v>
      </c>
      <c r="B19" s="140"/>
      <c r="C19" s="141"/>
      <c r="D19" s="141">
        <v>30600</v>
      </c>
      <c r="E19" s="141"/>
      <c r="F19" s="141"/>
      <c r="G19" s="142"/>
      <c r="H19" s="143"/>
      <c r="I19" s="140"/>
      <c r="J19" s="141"/>
      <c r="K19" s="141">
        <v>30600</v>
      </c>
      <c r="L19" s="141"/>
      <c r="M19" s="141"/>
      <c r="N19" s="142"/>
      <c r="O19" s="143"/>
    </row>
    <row r="20" spans="1:15" ht="24.75" customHeight="1">
      <c r="A20" s="114" t="s">
        <v>123</v>
      </c>
      <c r="B20" s="140"/>
      <c r="C20" s="141">
        <v>2000</v>
      </c>
      <c r="D20" s="141"/>
      <c r="E20" s="141"/>
      <c r="F20" s="141"/>
      <c r="G20" s="142"/>
      <c r="H20" s="143"/>
      <c r="I20" s="140"/>
      <c r="J20" s="141">
        <v>2000</v>
      </c>
      <c r="K20" s="141"/>
      <c r="L20" s="141"/>
      <c r="M20" s="141"/>
      <c r="N20" s="142"/>
      <c r="O20" s="143"/>
    </row>
    <row r="21" spans="1:15" ht="24.75" customHeight="1">
      <c r="A21" s="75" t="s">
        <v>80</v>
      </c>
      <c r="B21" s="140"/>
      <c r="C21" s="141">
        <v>75000</v>
      </c>
      <c r="D21" s="141"/>
      <c r="E21" s="141"/>
      <c r="F21" s="141"/>
      <c r="G21" s="142"/>
      <c r="H21" s="143"/>
      <c r="I21" s="140"/>
      <c r="J21" s="141">
        <v>75000</v>
      </c>
      <c r="K21" s="141"/>
      <c r="L21" s="141"/>
      <c r="M21" s="141"/>
      <c r="N21" s="142"/>
      <c r="O21" s="143"/>
    </row>
    <row r="22" spans="1:15" ht="24.75" customHeight="1">
      <c r="A22" s="75" t="s">
        <v>86</v>
      </c>
      <c r="B22" s="140"/>
      <c r="C22" s="141"/>
      <c r="D22" s="141"/>
      <c r="E22" s="141"/>
      <c r="F22" s="141">
        <v>3000</v>
      </c>
      <c r="G22" s="142"/>
      <c r="H22" s="143"/>
      <c r="I22" s="140"/>
      <c r="J22" s="141"/>
      <c r="K22" s="141"/>
      <c r="L22" s="141"/>
      <c r="M22" s="141">
        <v>3000</v>
      </c>
      <c r="N22" s="142"/>
      <c r="O22" s="143"/>
    </row>
    <row r="23" spans="1:15" ht="24.75" customHeight="1">
      <c r="A23" s="75" t="s">
        <v>21</v>
      </c>
      <c r="B23" s="140">
        <v>875950</v>
      </c>
      <c r="C23" s="141"/>
      <c r="D23" s="141"/>
      <c r="E23" s="141"/>
      <c r="F23" s="141"/>
      <c r="G23" s="142"/>
      <c r="H23" s="143"/>
      <c r="I23" s="140">
        <v>875950</v>
      </c>
      <c r="J23" s="141"/>
      <c r="K23" s="141"/>
      <c r="L23" s="141"/>
      <c r="M23" s="141"/>
      <c r="N23" s="142"/>
      <c r="O23" s="143"/>
    </row>
    <row r="24" spans="1:15" ht="24.75" customHeight="1">
      <c r="A24" s="114" t="s">
        <v>143</v>
      </c>
      <c r="B24" s="140">
        <v>353348</v>
      </c>
      <c r="C24" s="141"/>
      <c r="D24" s="141"/>
      <c r="E24" s="141"/>
      <c r="F24" s="141"/>
      <c r="G24" s="142"/>
      <c r="H24" s="143"/>
      <c r="I24" s="140">
        <v>353348</v>
      </c>
      <c r="J24" s="141"/>
      <c r="K24" s="141"/>
      <c r="L24" s="141"/>
      <c r="M24" s="141"/>
      <c r="N24" s="142"/>
      <c r="O24" s="143"/>
    </row>
    <row r="25" spans="1:15" ht="24.75" customHeight="1">
      <c r="A25" s="114" t="s">
        <v>144</v>
      </c>
      <c r="B25" s="140">
        <v>280000</v>
      </c>
      <c r="C25" s="141"/>
      <c r="D25" s="141"/>
      <c r="E25" s="141"/>
      <c r="F25" s="141"/>
      <c r="G25" s="142"/>
      <c r="H25" s="143"/>
      <c r="I25" s="140">
        <v>280000</v>
      </c>
      <c r="J25" s="141"/>
      <c r="K25" s="141"/>
      <c r="L25" s="141"/>
      <c r="M25" s="141"/>
      <c r="N25" s="142"/>
      <c r="O25" s="143"/>
    </row>
    <row r="26" spans="1:15" ht="24.75" customHeight="1">
      <c r="A26" s="114" t="s">
        <v>22</v>
      </c>
      <c r="B26" s="140">
        <v>100000</v>
      </c>
      <c r="C26" s="141"/>
      <c r="D26" s="141"/>
      <c r="E26" s="141"/>
      <c r="F26" s="141"/>
      <c r="G26" s="142"/>
      <c r="H26" s="143"/>
      <c r="I26" s="140">
        <v>100000</v>
      </c>
      <c r="J26" s="141"/>
      <c r="K26" s="141"/>
      <c r="L26" s="141"/>
      <c r="M26" s="141"/>
      <c r="N26" s="142"/>
      <c r="O26" s="143"/>
    </row>
    <row r="27" spans="1:15" ht="24.75" customHeight="1" thickBot="1">
      <c r="A27" s="77"/>
      <c r="B27" s="144"/>
      <c r="C27" s="145"/>
      <c r="D27" s="145"/>
      <c r="E27" s="145"/>
      <c r="F27" s="145"/>
      <c r="G27" s="146"/>
      <c r="H27" s="147"/>
      <c r="I27" s="144"/>
      <c r="J27" s="145"/>
      <c r="K27" s="145"/>
      <c r="L27" s="145"/>
      <c r="M27" s="145"/>
      <c r="N27" s="146"/>
      <c r="O27" s="147"/>
    </row>
    <row r="28" spans="1:15" ht="24.75" customHeight="1" thickBot="1">
      <c r="A28" s="1" t="s">
        <v>2</v>
      </c>
      <c r="B28" s="57">
        <f>SUM(B8:B27)</f>
        <v>1609298</v>
      </c>
      <c r="C28" s="57">
        <f>SUM(C8:C27)</f>
        <v>77010</v>
      </c>
      <c r="D28" s="57">
        <f>SUM(D8:D27)</f>
        <v>35600</v>
      </c>
      <c r="E28" s="57">
        <f>SUM(E8:E27)</f>
        <v>12616346</v>
      </c>
      <c r="F28" s="57">
        <v>3000</v>
      </c>
      <c r="G28" s="57"/>
      <c r="H28" s="57"/>
      <c r="I28" s="57">
        <f>SUM(I8:I27)</f>
        <v>1609298</v>
      </c>
      <c r="J28" s="57">
        <f>SUM(J8:J27)</f>
        <v>77010</v>
      </c>
      <c r="K28" s="57">
        <f>SUM(K8:K27)</f>
        <v>35600</v>
      </c>
      <c r="L28" s="57">
        <f>SUM(L8:L27)</f>
        <v>12616346</v>
      </c>
      <c r="M28" s="57">
        <v>3000</v>
      </c>
      <c r="N28" s="57"/>
      <c r="O28" s="57"/>
    </row>
    <row r="29" spans="1:15" ht="24.75" customHeight="1" thickBot="1">
      <c r="A29" s="1" t="s">
        <v>121</v>
      </c>
      <c r="B29" s="206">
        <f>B28+C28+D28+E28+F28</f>
        <v>14341254</v>
      </c>
      <c r="C29" s="207"/>
      <c r="D29" s="207"/>
      <c r="E29" s="207"/>
      <c r="F29" s="207"/>
      <c r="G29" s="207"/>
      <c r="H29" s="208"/>
      <c r="I29" s="206">
        <f>I28+J28+K28+L28+M28</f>
        <v>14341254</v>
      </c>
      <c r="J29" s="207"/>
      <c r="K29" s="207"/>
      <c r="L29" s="207"/>
      <c r="M29" s="207"/>
      <c r="N29" s="207"/>
      <c r="O29" s="208"/>
    </row>
    <row r="31" spans="1:9" ht="15.75">
      <c r="A31" s="2"/>
      <c r="B31" s="3"/>
      <c r="C31" s="3"/>
      <c r="D31" s="3"/>
      <c r="E31" s="3"/>
      <c r="F31" s="3"/>
      <c r="G31" s="22"/>
      <c r="H31" s="22"/>
      <c r="I31" s="22"/>
    </row>
    <row r="32" spans="1:8" ht="15">
      <c r="A32" s="20"/>
      <c r="B32" s="3"/>
      <c r="C32" s="3"/>
      <c r="D32" s="3"/>
      <c r="E32" s="3"/>
      <c r="F32" s="3"/>
      <c r="G32" s="3"/>
      <c r="H32" s="3"/>
    </row>
    <row r="33" spans="1:15" ht="33.7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</row>
    <row r="34" spans="1:8" ht="15">
      <c r="A34" s="20"/>
      <c r="B34" s="3"/>
      <c r="C34" s="3"/>
      <c r="D34" s="3"/>
      <c r="E34" s="3"/>
      <c r="F34" s="3"/>
      <c r="G34" s="3"/>
      <c r="H34" s="3"/>
    </row>
  </sheetData>
  <sheetProtection/>
  <mergeCells count="21">
    <mergeCell ref="A2:O2"/>
    <mergeCell ref="A3:O3"/>
    <mergeCell ref="B5:H5"/>
    <mergeCell ref="I5:O5"/>
    <mergeCell ref="B6:B7"/>
    <mergeCell ref="A33:O33"/>
    <mergeCell ref="H6:H7"/>
    <mergeCell ref="I6:I7"/>
    <mergeCell ref="J6:J7"/>
    <mergeCell ref="K6:K7"/>
    <mergeCell ref="L6:L7"/>
    <mergeCell ref="B29:H29"/>
    <mergeCell ref="N6:N7"/>
    <mergeCell ref="E6:E7"/>
    <mergeCell ref="C6:C7"/>
    <mergeCell ref="F6:F7"/>
    <mergeCell ref="D6:D7"/>
    <mergeCell ref="G6:G7"/>
    <mergeCell ref="M6:M7"/>
    <mergeCell ref="I29:O29"/>
    <mergeCell ref="O6:O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pane xSplit="1" ySplit="1" topLeftCell="C5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71" sqref="P71"/>
    </sheetView>
  </sheetViews>
  <sheetFormatPr defaultColWidth="9.140625" defaultRowHeight="12.75"/>
  <cols>
    <col min="1" max="1" width="11.140625" style="54" customWidth="1"/>
    <col min="2" max="2" width="66.421875" style="55" customWidth="1"/>
    <col min="3" max="4" width="17.140625" style="26" customWidth="1"/>
    <col min="5" max="5" width="16.7109375" style="123" customWidth="1"/>
    <col min="6" max="7" width="16.7109375" style="26" customWidth="1"/>
    <col min="8" max="8" width="14.421875" style="104" customWidth="1"/>
    <col min="9" max="9" width="15.7109375" style="104" customWidth="1"/>
    <col min="10" max="11" width="16.7109375" style="96" customWidth="1"/>
    <col min="12" max="14" width="16.7109375" style="26" customWidth="1"/>
    <col min="15" max="16" width="16.7109375" style="104" customWidth="1"/>
    <col min="17" max="17" width="16.7109375" style="26" hidden="1" customWidth="1"/>
    <col min="18" max="18" width="16.421875" style="26" hidden="1" customWidth="1"/>
    <col min="19" max="19" width="10.421875" style="26" customWidth="1"/>
    <col min="20" max="16384" width="9.140625" style="26" customWidth="1"/>
  </cols>
  <sheetData>
    <row r="1" spans="1:19" ht="24.75" customHeight="1">
      <c r="A1" s="212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15" t="s">
        <v>15</v>
      </c>
      <c r="Q1" s="25"/>
      <c r="R1" s="25"/>
      <c r="S1" s="25"/>
    </row>
    <row r="2" spans="1:19" ht="20.25" customHeight="1">
      <c r="A2" s="25"/>
      <c r="B2" s="25"/>
      <c r="C2" s="25"/>
      <c r="D2" s="25"/>
      <c r="E2" s="103"/>
      <c r="F2" s="25"/>
      <c r="G2" s="25"/>
      <c r="H2" s="103"/>
      <c r="I2" s="103"/>
      <c r="J2" s="95"/>
      <c r="K2" s="95"/>
      <c r="L2" s="25"/>
      <c r="M2" s="25"/>
      <c r="N2" s="25"/>
      <c r="O2" s="103"/>
      <c r="P2" s="103"/>
      <c r="Q2" s="25"/>
      <c r="R2" s="25"/>
      <c r="S2" s="25"/>
    </row>
    <row r="3" spans="1:19" ht="20.25" customHeight="1">
      <c r="A3" s="25"/>
      <c r="B3" s="25"/>
      <c r="C3" s="25"/>
      <c r="D3" s="25"/>
      <c r="E3" s="103"/>
      <c r="F3" s="25"/>
      <c r="G3" s="25"/>
      <c r="H3" s="103"/>
      <c r="I3" s="103"/>
      <c r="J3" s="95"/>
      <c r="K3" s="95"/>
      <c r="L3" s="25"/>
      <c r="M3" s="25"/>
      <c r="N3" s="25"/>
      <c r="O3" s="103"/>
      <c r="P3" s="103"/>
      <c r="Q3" s="25"/>
      <c r="R3" s="25"/>
      <c r="S3" s="25"/>
    </row>
    <row r="4" spans="1:5" ht="18" customHeight="1">
      <c r="A4" s="78" t="s">
        <v>119</v>
      </c>
      <c r="B4" s="27"/>
      <c r="C4" s="27"/>
      <c r="D4" s="27"/>
      <c r="E4" s="122"/>
    </row>
    <row r="5" spans="1:2" ht="15" customHeight="1">
      <c r="A5" s="28" t="s">
        <v>120</v>
      </c>
      <c r="B5" s="26"/>
    </row>
    <row r="6" spans="1:2" ht="16.5" customHeight="1">
      <c r="A6" s="23"/>
      <c r="B6" s="26"/>
    </row>
    <row r="7" spans="1:16" ht="15">
      <c r="A7" s="30"/>
      <c r="B7" s="30"/>
      <c r="C7" s="30"/>
      <c r="D7" s="30"/>
      <c r="E7" s="124"/>
      <c r="F7" s="30"/>
      <c r="G7" s="30"/>
      <c r="H7" s="105"/>
      <c r="I7" s="105"/>
      <c r="J7" s="97"/>
      <c r="K7" s="97"/>
      <c r="L7" s="30"/>
      <c r="M7" s="30"/>
      <c r="N7" s="30"/>
      <c r="O7" s="105"/>
      <c r="P7" s="116" t="s">
        <v>1</v>
      </c>
    </row>
    <row r="8" spans="1:16" ht="8.25" customHeight="1">
      <c r="A8" s="31"/>
      <c r="B8" s="31"/>
      <c r="C8" s="31"/>
      <c r="D8" s="31"/>
      <c r="E8" s="106"/>
      <c r="F8" s="32"/>
      <c r="G8" s="32"/>
      <c r="H8" s="106"/>
      <c r="I8" s="106"/>
      <c r="J8" s="98"/>
      <c r="K8" s="98"/>
      <c r="L8" s="32"/>
      <c r="M8" s="32"/>
      <c r="N8" s="32"/>
      <c r="O8" s="106"/>
      <c r="P8" s="106"/>
    </row>
    <row r="9" spans="1:18" ht="9.75" customHeight="1">
      <c r="A9" s="31"/>
      <c r="B9" s="31"/>
      <c r="C9" s="31"/>
      <c r="D9" s="31"/>
      <c r="E9" s="107"/>
      <c r="F9" s="31"/>
      <c r="G9" s="31"/>
      <c r="H9" s="107"/>
      <c r="I9" s="107"/>
      <c r="J9" s="99"/>
      <c r="K9" s="99"/>
      <c r="L9" s="31"/>
      <c r="M9" s="31"/>
      <c r="N9" s="31"/>
      <c r="P9" s="117"/>
      <c r="Q9" s="31"/>
      <c r="R9" s="31"/>
    </row>
    <row r="10" spans="1:18" s="29" customFormat="1" ht="90">
      <c r="A10" s="33" t="s">
        <v>20</v>
      </c>
      <c r="B10" s="33" t="s">
        <v>88</v>
      </c>
      <c r="C10" s="34" t="s">
        <v>138</v>
      </c>
      <c r="D10" s="34" t="s">
        <v>139</v>
      </c>
      <c r="E10" s="118" t="s">
        <v>91</v>
      </c>
      <c r="F10" s="127" t="s">
        <v>5</v>
      </c>
      <c r="G10" s="127" t="s">
        <v>6</v>
      </c>
      <c r="H10" s="118" t="s">
        <v>7</v>
      </c>
      <c r="I10" s="118" t="s">
        <v>140</v>
      </c>
      <c r="J10" s="128" t="s">
        <v>98</v>
      </c>
      <c r="K10" s="128" t="s">
        <v>100</v>
      </c>
      <c r="L10" s="127" t="s">
        <v>8</v>
      </c>
      <c r="M10" s="34" t="s">
        <v>79</v>
      </c>
      <c r="N10" s="34" t="s">
        <v>77</v>
      </c>
      <c r="O10" s="118" t="s">
        <v>118</v>
      </c>
      <c r="P10" s="118" t="s">
        <v>145</v>
      </c>
      <c r="Q10" s="35" t="s">
        <v>9</v>
      </c>
      <c r="R10" s="35" t="s">
        <v>10</v>
      </c>
    </row>
    <row r="11" spans="1:18" s="29" customFormat="1" ht="15">
      <c r="A11" s="79">
        <v>3</v>
      </c>
      <c r="B11" s="79" t="s">
        <v>89</v>
      </c>
      <c r="C11" s="80"/>
      <c r="D11" s="80"/>
      <c r="E11" s="108"/>
      <c r="F11" s="81"/>
      <c r="G11" s="81"/>
      <c r="H11" s="108"/>
      <c r="I11" s="108"/>
      <c r="J11" s="100"/>
      <c r="K11" s="100"/>
      <c r="L11" s="81"/>
      <c r="M11" s="81"/>
      <c r="N11" s="81"/>
      <c r="O11" s="119"/>
      <c r="P11" s="119"/>
      <c r="Q11" s="82"/>
      <c r="R11" s="82"/>
    </row>
    <row r="12" spans="1:18" ht="14.25" customHeight="1">
      <c r="A12" s="36">
        <v>31</v>
      </c>
      <c r="B12" s="36" t="s">
        <v>23</v>
      </c>
      <c r="C12" s="37">
        <f>SUM(E12:N12)</f>
        <v>12336826</v>
      </c>
      <c r="D12" s="109">
        <f>SUM(D14:D16)</f>
        <v>97049</v>
      </c>
      <c r="E12" s="109">
        <f>SUM(E14:E16)</f>
        <v>342848</v>
      </c>
      <c r="F12" s="37">
        <f aca="true" t="shared" si="0" ref="F12:N12">SUM(F14:F16)</f>
        <v>0</v>
      </c>
      <c r="G12" s="37">
        <f t="shared" si="0"/>
        <v>0</v>
      </c>
      <c r="H12" s="109">
        <f>SUM(H14:H16)</f>
        <v>11893929</v>
      </c>
      <c r="I12" s="109">
        <f>I14+I15</f>
        <v>71198</v>
      </c>
      <c r="J12" s="109">
        <f>SUM(J14:J16)</f>
        <v>13972</v>
      </c>
      <c r="K12" s="109">
        <f t="shared" si="0"/>
        <v>11879</v>
      </c>
      <c r="L12" s="37">
        <f t="shared" si="0"/>
        <v>3000</v>
      </c>
      <c r="M12" s="37">
        <f t="shared" si="0"/>
        <v>0</v>
      </c>
      <c r="N12" s="37">
        <f t="shared" si="0"/>
        <v>0</v>
      </c>
      <c r="O12" s="109">
        <v>12239777</v>
      </c>
      <c r="P12" s="109">
        <f>O12</f>
        <v>12239777</v>
      </c>
      <c r="Q12" s="38">
        <f>SUM(Q13:Q19)</f>
        <v>0</v>
      </c>
      <c r="R12" s="38">
        <f>SUM(R13:R19)</f>
        <v>0</v>
      </c>
    </row>
    <row r="13" spans="1:18" ht="14.25" customHeight="1">
      <c r="A13" s="39">
        <v>311</v>
      </c>
      <c r="B13" s="40" t="s">
        <v>24</v>
      </c>
      <c r="C13" s="37">
        <f aca="true" t="shared" si="1" ref="C13:C69">SUM(E13:N13)</f>
        <v>0</v>
      </c>
      <c r="D13" s="37"/>
      <c r="E13" s="110"/>
      <c r="F13" s="41"/>
      <c r="G13" s="41"/>
      <c r="H13" s="110"/>
      <c r="I13" s="110"/>
      <c r="J13" s="41"/>
      <c r="K13" s="41"/>
      <c r="L13" s="41"/>
      <c r="M13" s="41"/>
      <c r="N13" s="41"/>
      <c r="O13" s="110"/>
      <c r="P13" s="109"/>
      <c r="Q13" s="26">
        <v>0</v>
      </c>
      <c r="R13" s="26">
        <v>0</v>
      </c>
    </row>
    <row r="14" spans="1:18" ht="14.25" customHeight="1">
      <c r="A14" s="39">
        <v>3111</v>
      </c>
      <c r="B14" s="42" t="s">
        <v>25</v>
      </c>
      <c r="C14" s="37">
        <f t="shared" si="1"/>
        <v>10246983</v>
      </c>
      <c r="D14" s="49">
        <f>J14+K14+I14</f>
        <v>93388</v>
      </c>
      <c r="E14" s="110">
        <v>283475</v>
      </c>
      <c r="F14" s="41"/>
      <c r="G14" s="41"/>
      <c r="H14" s="110">
        <f>410000+9457545</f>
        <v>9867545</v>
      </c>
      <c r="I14" s="110">
        <v>71198</v>
      </c>
      <c r="J14" s="110">
        <v>11993</v>
      </c>
      <c r="K14" s="110">
        <v>10197</v>
      </c>
      <c r="L14" s="41">
        <v>2575</v>
      </c>
      <c r="M14" s="41"/>
      <c r="N14" s="41"/>
      <c r="O14" s="110"/>
      <c r="P14" s="109"/>
      <c r="Q14" s="26">
        <v>0</v>
      </c>
      <c r="R14" s="26">
        <v>0</v>
      </c>
    </row>
    <row r="15" spans="1:18" ht="14.25" customHeight="1">
      <c r="A15" s="39">
        <v>3121</v>
      </c>
      <c r="B15" s="40" t="s">
        <v>26</v>
      </c>
      <c r="C15" s="37">
        <f t="shared" si="1"/>
        <v>410839</v>
      </c>
      <c r="D15" s="49">
        <v>0</v>
      </c>
      <c r="E15" s="110">
        <f>6000+6000+600</f>
        <v>12600</v>
      </c>
      <c r="F15" s="41"/>
      <c r="G15" s="41"/>
      <c r="H15" s="110">
        <f>36000+359239+3000</f>
        <v>398239</v>
      </c>
      <c r="I15" s="110">
        <v>0</v>
      </c>
      <c r="J15" s="110">
        <v>0</v>
      </c>
      <c r="K15" s="110">
        <v>0</v>
      </c>
      <c r="L15" s="41">
        <v>0</v>
      </c>
      <c r="M15" s="41"/>
      <c r="N15" s="41"/>
      <c r="O15" s="110"/>
      <c r="P15" s="109"/>
      <c r="Q15" s="26">
        <v>0</v>
      </c>
      <c r="R15" s="26">
        <v>0</v>
      </c>
    </row>
    <row r="16" spans="1:16" ht="14.25" customHeight="1">
      <c r="A16" s="39">
        <v>3132</v>
      </c>
      <c r="B16" s="40" t="s">
        <v>27</v>
      </c>
      <c r="C16" s="37">
        <f t="shared" si="1"/>
        <v>1679004</v>
      </c>
      <c r="D16" s="49">
        <f>J16+K16</f>
        <v>3661</v>
      </c>
      <c r="E16" s="110">
        <f>33660+3625+9488</f>
        <v>46773</v>
      </c>
      <c r="F16" s="41"/>
      <c r="G16" s="41"/>
      <c r="H16" s="110">
        <f>1560495+67650</f>
        <v>1628145</v>
      </c>
      <c r="I16" s="110">
        <v>0</v>
      </c>
      <c r="J16" s="110">
        <v>1979</v>
      </c>
      <c r="K16" s="110">
        <v>1682</v>
      </c>
      <c r="L16" s="41">
        <v>425</v>
      </c>
      <c r="M16" s="41"/>
      <c r="N16" s="41"/>
      <c r="O16" s="110"/>
      <c r="P16" s="109"/>
    </row>
    <row r="17" spans="1:16" ht="14.25" customHeight="1" hidden="1">
      <c r="A17" s="39"/>
      <c r="B17" s="40"/>
      <c r="C17" s="37">
        <f t="shared" si="1"/>
        <v>0</v>
      </c>
      <c r="D17" s="41"/>
      <c r="E17" s="110"/>
      <c r="F17" s="41"/>
      <c r="G17" s="41"/>
      <c r="H17" s="110"/>
      <c r="I17" s="110"/>
      <c r="J17" s="101"/>
      <c r="K17" s="101"/>
      <c r="L17" s="41"/>
      <c r="M17" s="41"/>
      <c r="N17" s="41"/>
      <c r="O17" s="110"/>
      <c r="P17" s="109"/>
    </row>
    <row r="18" spans="1:18" ht="14.25" customHeight="1">
      <c r="A18" s="39"/>
      <c r="B18" s="43"/>
      <c r="C18" s="37">
        <f t="shared" si="1"/>
        <v>0</v>
      </c>
      <c r="D18" s="41"/>
      <c r="E18" s="110"/>
      <c r="F18" s="41"/>
      <c r="G18" s="41"/>
      <c r="H18" s="110"/>
      <c r="I18" s="110"/>
      <c r="J18" s="101"/>
      <c r="K18" s="101"/>
      <c r="L18" s="41"/>
      <c r="M18" s="41"/>
      <c r="N18" s="41"/>
      <c r="O18" s="110"/>
      <c r="P18" s="109"/>
      <c r="Q18" s="26">
        <v>0</v>
      </c>
      <c r="R18" s="26">
        <v>0</v>
      </c>
    </row>
    <row r="19" spans="1:18" ht="14.25" customHeight="1">
      <c r="A19" s="44">
        <v>32</v>
      </c>
      <c r="B19" s="58" t="s">
        <v>28</v>
      </c>
      <c r="C19" s="37">
        <f>SUM(E19:N19)+D24+D45</f>
        <v>1419107</v>
      </c>
      <c r="D19" s="111">
        <f>SUM(D20:D45)</f>
        <v>5930</v>
      </c>
      <c r="E19" s="111">
        <f>SUM(E20:E45)</f>
        <v>912150</v>
      </c>
      <c r="F19" s="45">
        <f aca="true" t="shared" si="2" ref="F19:N19">SUM(F20:F45)</f>
        <v>37010</v>
      </c>
      <c r="G19" s="45">
        <f t="shared" si="2"/>
        <v>35600</v>
      </c>
      <c r="H19" s="111">
        <f t="shared" si="2"/>
        <v>429417</v>
      </c>
      <c r="I19" s="111">
        <f>I21</f>
        <v>2170</v>
      </c>
      <c r="J19" s="111">
        <f>SUM(J20:J45)</f>
        <v>0</v>
      </c>
      <c r="K19" s="111">
        <f>SUM(K20:K45)</f>
        <v>0</v>
      </c>
      <c r="L19" s="45">
        <f t="shared" si="2"/>
        <v>0</v>
      </c>
      <c r="M19" s="45">
        <f t="shared" si="2"/>
        <v>0</v>
      </c>
      <c r="N19" s="45">
        <f t="shared" si="2"/>
        <v>0</v>
      </c>
      <c r="O19" s="111">
        <v>1389177</v>
      </c>
      <c r="P19" s="109">
        <f>O19</f>
        <v>1389177</v>
      </c>
      <c r="Q19" s="26">
        <v>0</v>
      </c>
      <c r="R19" s="26">
        <v>0</v>
      </c>
    </row>
    <row r="20" spans="1:18" ht="14.25" customHeight="1">
      <c r="A20" s="39">
        <v>3211</v>
      </c>
      <c r="B20" s="40" t="s">
        <v>29</v>
      </c>
      <c r="C20" s="37">
        <f t="shared" si="1"/>
        <v>15000</v>
      </c>
      <c r="D20" s="41"/>
      <c r="E20" s="148">
        <v>15000</v>
      </c>
      <c r="F20" s="41"/>
      <c r="G20" s="41"/>
      <c r="H20" s="110"/>
      <c r="I20" s="110"/>
      <c r="J20" s="110"/>
      <c r="K20" s="110"/>
      <c r="L20" s="41"/>
      <c r="M20" s="41"/>
      <c r="N20" s="41"/>
      <c r="O20" s="110"/>
      <c r="P20" s="109"/>
      <c r="Q20" s="38">
        <f>SUM(Q21:Q71)</f>
        <v>0</v>
      </c>
      <c r="R20" s="38">
        <f>SUM(R21:R71)</f>
        <v>0</v>
      </c>
    </row>
    <row r="21" spans="1:18" ht="14.25" customHeight="1">
      <c r="A21" s="39">
        <v>3212</v>
      </c>
      <c r="B21" s="40" t="s">
        <v>30</v>
      </c>
      <c r="C21" s="37">
        <f>SUM(E21:O21)</f>
        <v>237670</v>
      </c>
      <c r="D21" s="41">
        <v>2170</v>
      </c>
      <c r="E21" s="148">
        <f>5500+5000</f>
        <v>10500</v>
      </c>
      <c r="F21" s="41"/>
      <c r="G21" s="41"/>
      <c r="H21" s="110">
        <f>192000+33000</f>
        <v>225000</v>
      </c>
      <c r="I21" s="110">
        <v>2170</v>
      </c>
      <c r="J21" s="110"/>
      <c r="K21" s="110"/>
      <c r="L21" s="41"/>
      <c r="M21" s="41"/>
      <c r="N21" s="41"/>
      <c r="O21" s="110"/>
      <c r="P21" s="109"/>
      <c r="Q21" s="26">
        <v>0</v>
      </c>
      <c r="R21" s="26">
        <v>0</v>
      </c>
    </row>
    <row r="22" spans="1:18" ht="14.25" customHeight="1">
      <c r="A22" s="39">
        <v>3213</v>
      </c>
      <c r="B22" s="40" t="s">
        <v>31</v>
      </c>
      <c r="C22" s="37">
        <f t="shared" si="1"/>
        <v>10000</v>
      </c>
      <c r="D22" s="41"/>
      <c r="E22" s="148">
        <v>10000</v>
      </c>
      <c r="F22" s="41"/>
      <c r="G22" s="41"/>
      <c r="H22" s="110"/>
      <c r="I22" s="110"/>
      <c r="J22" s="110"/>
      <c r="K22" s="110"/>
      <c r="L22" s="41"/>
      <c r="M22" s="41"/>
      <c r="N22" s="41"/>
      <c r="O22" s="110"/>
      <c r="P22" s="109"/>
      <c r="Q22" s="26">
        <v>0</v>
      </c>
      <c r="R22" s="26">
        <v>0</v>
      </c>
    </row>
    <row r="23" spans="1:16" ht="14.25" customHeight="1">
      <c r="A23" s="39">
        <v>3214</v>
      </c>
      <c r="B23" s="40" t="s">
        <v>32</v>
      </c>
      <c r="C23" s="37">
        <f t="shared" si="1"/>
        <v>0</v>
      </c>
      <c r="D23" s="41"/>
      <c r="E23" s="148">
        <v>0</v>
      </c>
      <c r="F23" s="41"/>
      <c r="G23" s="41"/>
      <c r="H23" s="110"/>
      <c r="I23" s="110"/>
      <c r="J23" s="110"/>
      <c r="K23" s="110"/>
      <c r="L23" s="41"/>
      <c r="M23" s="41"/>
      <c r="N23" s="41"/>
      <c r="O23" s="110"/>
      <c r="P23" s="109"/>
    </row>
    <row r="24" spans="1:16" ht="14.25" customHeight="1">
      <c r="A24" s="39">
        <v>3221</v>
      </c>
      <c r="B24" s="40" t="s">
        <v>33</v>
      </c>
      <c r="C24" s="37">
        <f>SUM(D24:N24)</f>
        <v>141720</v>
      </c>
      <c r="D24" s="41">
        <v>2760</v>
      </c>
      <c r="E24" s="148">
        <v>131950</v>
      </c>
      <c r="F24" s="41">
        <v>7010</v>
      </c>
      <c r="G24" s="41"/>
      <c r="H24" s="110"/>
      <c r="I24" s="110"/>
      <c r="J24" s="110"/>
      <c r="K24" s="110"/>
      <c r="L24" s="41"/>
      <c r="M24" s="41"/>
      <c r="N24" s="41"/>
      <c r="O24" s="110"/>
      <c r="P24" s="109"/>
    </row>
    <row r="25" spans="1:16" ht="14.25" customHeight="1">
      <c r="A25" s="39">
        <v>3222</v>
      </c>
      <c r="B25" s="40" t="s">
        <v>101</v>
      </c>
      <c r="C25" s="37">
        <f t="shared" si="1"/>
        <v>194417</v>
      </c>
      <c r="D25" s="41"/>
      <c r="E25" s="148">
        <v>0</v>
      </c>
      <c r="F25" s="41"/>
      <c r="G25" s="41"/>
      <c r="H25" s="110">
        <f>147417+40000+7000</f>
        <v>194417</v>
      </c>
      <c r="I25" s="110"/>
      <c r="J25" s="110"/>
      <c r="K25" s="110"/>
      <c r="L25" s="41"/>
      <c r="M25" s="41"/>
      <c r="N25" s="41"/>
      <c r="O25" s="110"/>
      <c r="P25" s="109"/>
    </row>
    <row r="26" spans="1:16" ht="14.25" customHeight="1">
      <c r="A26" s="39">
        <v>3223</v>
      </c>
      <c r="B26" s="40" t="s">
        <v>34</v>
      </c>
      <c r="C26" s="37">
        <f t="shared" si="1"/>
        <v>330000</v>
      </c>
      <c r="D26" s="41"/>
      <c r="E26" s="148">
        <v>330000</v>
      </c>
      <c r="F26" s="41"/>
      <c r="G26" s="41"/>
      <c r="H26" s="110"/>
      <c r="I26" s="110"/>
      <c r="J26" s="110"/>
      <c r="K26" s="110"/>
      <c r="L26" s="41"/>
      <c r="M26" s="41"/>
      <c r="N26" s="41"/>
      <c r="O26" s="110"/>
      <c r="P26" s="109"/>
    </row>
    <row r="27" spans="1:16" ht="14.25" customHeight="1">
      <c r="A27" s="39">
        <v>3224</v>
      </c>
      <c r="B27" s="40" t="s">
        <v>35</v>
      </c>
      <c r="C27" s="37">
        <f t="shared" si="1"/>
        <v>0</v>
      </c>
      <c r="D27" s="41"/>
      <c r="E27" s="148">
        <v>0</v>
      </c>
      <c r="F27" s="41"/>
      <c r="G27" s="41"/>
      <c r="H27" s="110"/>
      <c r="I27" s="110"/>
      <c r="J27" s="110"/>
      <c r="K27" s="110"/>
      <c r="L27" s="41"/>
      <c r="M27" s="41"/>
      <c r="N27" s="41"/>
      <c r="O27" s="110"/>
      <c r="P27" s="109"/>
    </row>
    <row r="28" spans="1:16" ht="14.25" customHeight="1">
      <c r="A28" s="39">
        <v>3225</v>
      </c>
      <c r="B28" s="40" t="s">
        <v>36</v>
      </c>
      <c r="C28" s="37">
        <f t="shared" si="1"/>
        <v>6000</v>
      </c>
      <c r="D28" s="41"/>
      <c r="E28" s="148">
        <v>6000</v>
      </c>
      <c r="F28" s="41"/>
      <c r="G28" s="41"/>
      <c r="H28" s="110"/>
      <c r="I28" s="110"/>
      <c r="J28" s="110"/>
      <c r="K28" s="110"/>
      <c r="L28" s="41"/>
      <c r="M28" s="41"/>
      <c r="N28" s="41"/>
      <c r="O28" s="110"/>
      <c r="P28" s="109"/>
    </row>
    <row r="29" spans="1:16" ht="14.25" customHeight="1">
      <c r="A29" s="39">
        <v>3227</v>
      </c>
      <c r="B29" s="40" t="s">
        <v>37</v>
      </c>
      <c r="C29" s="37">
        <f t="shared" si="1"/>
        <v>5000</v>
      </c>
      <c r="D29" s="41"/>
      <c r="E29" s="148">
        <v>5000</v>
      </c>
      <c r="F29" s="41"/>
      <c r="G29" s="41"/>
      <c r="H29" s="110"/>
      <c r="I29" s="110"/>
      <c r="J29" s="110"/>
      <c r="K29" s="110"/>
      <c r="L29" s="41"/>
      <c r="M29" s="41"/>
      <c r="N29" s="41"/>
      <c r="O29" s="110"/>
      <c r="P29" s="109"/>
    </row>
    <row r="30" spans="1:16" ht="14.25" customHeight="1">
      <c r="A30" s="39">
        <v>3231</v>
      </c>
      <c r="B30" s="40" t="s">
        <v>38</v>
      </c>
      <c r="C30" s="37">
        <f t="shared" si="1"/>
        <v>30000</v>
      </c>
      <c r="D30" s="41"/>
      <c r="E30" s="148">
        <v>30000</v>
      </c>
      <c r="F30" s="41"/>
      <c r="G30" s="41"/>
      <c r="H30" s="110"/>
      <c r="I30" s="110"/>
      <c r="J30" s="110"/>
      <c r="K30" s="110"/>
      <c r="L30" s="41"/>
      <c r="M30" s="41"/>
      <c r="N30" s="41"/>
      <c r="O30" s="110"/>
      <c r="P30" s="109"/>
    </row>
    <row r="31" spans="1:16" ht="14.25" customHeight="1">
      <c r="A31" s="39">
        <v>3232</v>
      </c>
      <c r="B31" s="40" t="s">
        <v>39</v>
      </c>
      <c r="C31" s="37">
        <f t="shared" si="1"/>
        <v>110000</v>
      </c>
      <c r="D31" s="41"/>
      <c r="E31" s="148">
        <v>85000</v>
      </c>
      <c r="F31" s="41">
        <v>25000</v>
      </c>
      <c r="G31" s="41"/>
      <c r="H31" s="110"/>
      <c r="I31" s="110"/>
      <c r="J31" s="110"/>
      <c r="K31" s="110"/>
      <c r="L31" s="41"/>
      <c r="M31" s="41"/>
      <c r="N31" s="41"/>
      <c r="O31" s="110"/>
      <c r="P31" s="109"/>
    </row>
    <row r="32" spans="1:16" ht="14.25" customHeight="1">
      <c r="A32" s="39">
        <v>3233</v>
      </c>
      <c r="B32" s="40" t="s">
        <v>40</v>
      </c>
      <c r="C32" s="37">
        <f t="shared" si="1"/>
        <v>3750</v>
      </c>
      <c r="D32" s="41"/>
      <c r="E32" s="148">
        <v>3750</v>
      </c>
      <c r="F32" s="41"/>
      <c r="G32" s="41"/>
      <c r="H32" s="110"/>
      <c r="I32" s="110"/>
      <c r="J32" s="110"/>
      <c r="K32" s="110"/>
      <c r="L32" s="41"/>
      <c r="M32" s="41"/>
      <c r="N32" s="41"/>
      <c r="O32" s="110"/>
      <c r="P32" s="109"/>
    </row>
    <row r="33" spans="1:16" ht="14.25" customHeight="1">
      <c r="A33" s="39">
        <v>3234</v>
      </c>
      <c r="B33" s="40" t="s">
        <v>41</v>
      </c>
      <c r="C33" s="37">
        <f t="shared" si="1"/>
        <v>46000</v>
      </c>
      <c r="D33" s="41"/>
      <c r="E33" s="148">
        <v>46000</v>
      </c>
      <c r="F33" s="41"/>
      <c r="G33" s="41"/>
      <c r="H33" s="110"/>
      <c r="I33" s="110"/>
      <c r="J33" s="110"/>
      <c r="K33" s="110"/>
      <c r="L33" s="41"/>
      <c r="M33" s="41"/>
      <c r="N33" s="41"/>
      <c r="O33" s="110"/>
      <c r="P33" s="109"/>
    </row>
    <row r="34" spans="1:16" ht="14.25" customHeight="1">
      <c r="A34" s="39">
        <v>3235</v>
      </c>
      <c r="B34" s="40" t="s">
        <v>42</v>
      </c>
      <c r="C34" s="37">
        <f t="shared" si="1"/>
        <v>14250</v>
      </c>
      <c r="D34" s="41"/>
      <c r="E34" s="148">
        <v>14250</v>
      </c>
      <c r="F34" s="41"/>
      <c r="G34" s="41"/>
      <c r="H34" s="110"/>
      <c r="I34" s="110"/>
      <c r="J34" s="110"/>
      <c r="K34" s="110"/>
      <c r="L34" s="41"/>
      <c r="M34" s="41"/>
      <c r="N34" s="41"/>
      <c r="O34" s="110"/>
      <c r="P34" s="109"/>
    </row>
    <row r="35" spans="1:16" ht="14.25" customHeight="1">
      <c r="A35" s="39">
        <v>3236</v>
      </c>
      <c r="B35" s="40" t="s">
        <v>43</v>
      </c>
      <c r="C35" s="37">
        <f t="shared" si="1"/>
        <v>0</v>
      </c>
      <c r="D35" s="41"/>
      <c r="E35" s="148">
        <v>0</v>
      </c>
      <c r="F35" s="41"/>
      <c r="G35" s="41"/>
      <c r="H35" s="110"/>
      <c r="I35" s="110"/>
      <c r="J35" s="110"/>
      <c r="K35" s="110"/>
      <c r="L35" s="41"/>
      <c r="M35" s="41"/>
      <c r="N35" s="41"/>
      <c r="O35" s="110"/>
      <c r="P35" s="109"/>
    </row>
    <row r="36" spans="1:16" ht="14.25" customHeight="1">
      <c r="A36" s="39">
        <v>3237</v>
      </c>
      <c r="B36" s="40" t="s">
        <v>44</v>
      </c>
      <c r="C36" s="37">
        <f t="shared" si="1"/>
        <v>7000</v>
      </c>
      <c r="D36" s="41"/>
      <c r="E36" s="148">
        <v>7000</v>
      </c>
      <c r="F36" s="41"/>
      <c r="G36" s="41"/>
      <c r="H36" s="110"/>
      <c r="I36" s="110"/>
      <c r="J36" s="110"/>
      <c r="K36" s="110"/>
      <c r="L36" s="41"/>
      <c r="M36" s="41"/>
      <c r="N36" s="41"/>
      <c r="O36" s="110"/>
      <c r="P36" s="109"/>
    </row>
    <row r="37" spans="1:16" ht="14.25" customHeight="1">
      <c r="A37" s="39">
        <v>3238</v>
      </c>
      <c r="B37" s="40" t="s">
        <v>45</v>
      </c>
      <c r="C37" s="37">
        <f t="shared" si="1"/>
        <v>21500</v>
      </c>
      <c r="D37" s="41"/>
      <c r="E37" s="148">
        <v>21500</v>
      </c>
      <c r="F37" s="41"/>
      <c r="G37" s="41"/>
      <c r="H37" s="110"/>
      <c r="I37" s="110"/>
      <c r="J37" s="110"/>
      <c r="K37" s="110"/>
      <c r="L37" s="41"/>
      <c r="M37" s="41"/>
      <c r="N37" s="41"/>
      <c r="O37" s="110"/>
      <c r="P37" s="109"/>
    </row>
    <row r="38" spans="1:16" ht="14.25" customHeight="1">
      <c r="A38" s="39">
        <v>3239</v>
      </c>
      <c r="B38" s="40" t="s">
        <v>46</v>
      </c>
      <c r="C38" s="37">
        <f t="shared" si="1"/>
        <v>129800</v>
      </c>
      <c r="D38" s="41">
        <v>1000</v>
      </c>
      <c r="E38" s="148">
        <v>124800</v>
      </c>
      <c r="F38" s="41"/>
      <c r="G38" s="41">
        <v>5000</v>
      </c>
      <c r="H38" s="110"/>
      <c r="I38" s="110"/>
      <c r="J38" s="110"/>
      <c r="K38" s="110"/>
      <c r="L38" s="41"/>
      <c r="M38" s="41"/>
      <c r="N38" s="41"/>
      <c r="O38" s="110"/>
      <c r="P38" s="109"/>
    </row>
    <row r="39" spans="1:16" ht="14.25" customHeight="1">
      <c r="A39" s="39">
        <v>3241</v>
      </c>
      <c r="B39" s="40" t="s">
        <v>47</v>
      </c>
      <c r="C39" s="37">
        <f t="shared" si="1"/>
        <v>0</v>
      </c>
      <c r="D39" s="41"/>
      <c r="E39" s="148">
        <v>0</v>
      </c>
      <c r="F39" s="41"/>
      <c r="G39" s="41"/>
      <c r="H39" s="110"/>
      <c r="I39" s="110"/>
      <c r="J39" s="110"/>
      <c r="K39" s="110"/>
      <c r="L39" s="41"/>
      <c r="M39" s="41"/>
      <c r="N39" s="41"/>
      <c r="O39" s="110"/>
      <c r="P39" s="109"/>
    </row>
    <row r="40" spans="1:16" ht="14.25" customHeight="1">
      <c r="A40" s="39">
        <v>3291</v>
      </c>
      <c r="B40" s="40" t="s">
        <v>48</v>
      </c>
      <c r="C40" s="37">
        <f t="shared" si="1"/>
        <v>6500</v>
      </c>
      <c r="D40" s="41"/>
      <c r="E40" s="148">
        <v>0</v>
      </c>
      <c r="F40" s="41"/>
      <c r="G40" s="41"/>
      <c r="H40" s="110">
        <v>6500</v>
      </c>
      <c r="I40" s="110"/>
      <c r="J40" s="110"/>
      <c r="K40" s="110"/>
      <c r="L40" s="41"/>
      <c r="M40" s="41"/>
      <c r="N40" s="41"/>
      <c r="O40" s="110"/>
      <c r="P40" s="109"/>
    </row>
    <row r="41" spans="1:16" ht="14.25" customHeight="1">
      <c r="A41" s="39">
        <v>3292</v>
      </c>
      <c r="B41" s="40" t="s">
        <v>49</v>
      </c>
      <c r="C41" s="37">
        <f t="shared" si="1"/>
        <v>54000</v>
      </c>
      <c r="D41" s="41"/>
      <c r="E41" s="148">
        <v>54000</v>
      </c>
      <c r="F41" s="41"/>
      <c r="G41" s="41">
        <v>0</v>
      </c>
      <c r="H41" s="110"/>
      <c r="I41" s="110"/>
      <c r="J41" s="110"/>
      <c r="K41" s="110"/>
      <c r="L41" s="41"/>
      <c r="M41" s="41"/>
      <c r="N41" s="41"/>
      <c r="O41" s="110"/>
      <c r="P41" s="109"/>
    </row>
    <row r="42" spans="1:16" ht="14.25" customHeight="1">
      <c r="A42" s="39">
        <v>3293</v>
      </c>
      <c r="B42" s="40" t="s">
        <v>50</v>
      </c>
      <c r="C42" s="37">
        <f t="shared" si="1"/>
        <v>13500</v>
      </c>
      <c r="D42" s="41"/>
      <c r="E42" s="148">
        <v>10000</v>
      </c>
      <c r="F42" s="41">
        <v>0</v>
      </c>
      <c r="G42" s="41"/>
      <c r="H42" s="110">
        <v>3500</v>
      </c>
      <c r="I42" s="110"/>
      <c r="J42" s="110"/>
      <c r="K42" s="110"/>
      <c r="L42" s="41"/>
      <c r="M42" s="41"/>
      <c r="N42" s="41"/>
      <c r="O42" s="110"/>
      <c r="P42" s="109"/>
    </row>
    <row r="43" spans="1:16" ht="14.25" customHeight="1">
      <c r="A43" s="39">
        <v>3294</v>
      </c>
      <c r="B43" s="40" t="s">
        <v>51</v>
      </c>
      <c r="C43" s="37">
        <f t="shared" si="1"/>
        <v>1400</v>
      </c>
      <c r="D43" s="41"/>
      <c r="E43" s="148">
        <v>1400</v>
      </c>
      <c r="F43" s="41"/>
      <c r="G43" s="41"/>
      <c r="H43" s="110"/>
      <c r="I43" s="110"/>
      <c r="J43" s="110"/>
      <c r="K43" s="110"/>
      <c r="L43" s="41"/>
      <c r="M43" s="41"/>
      <c r="N43" s="41"/>
      <c r="O43" s="110"/>
      <c r="P43" s="109"/>
    </row>
    <row r="44" spans="1:16" ht="14.25" customHeight="1">
      <c r="A44" s="39">
        <v>3295</v>
      </c>
      <c r="B44" s="40" t="s">
        <v>52</v>
      </c>
      <c r="C44" s="37">
        <f t="shared" si="1"/>
        <v>30600</v>
      </c>
      <c r="D44" s="41"/>
      <c r="E44" s="148">
        <v>0</v>
      </c>
      <c r="F44" s="41"/>
      <c r="G44" s="41">
        <v>30600</v>
      </c>
      <c r="H44" s="110"/>
      <c r="I44" s="110"/>
      <c r="J44" s="110"/>
      <c r="K44" s="110"/>
      <c r="L44" s="41"/>
      <c r="M44" s="41"/>
      <c r="N44" s="41"/>
      <c r="O44" s="110"/>
      <c r="P44" s="109"/>
    </row>
    <row r="45" spans="1:16" ht="14.25" customHeight="1">
      <c r="A45" s="39">
        <v>3299</v>
      </c>
      <c r="B45" s="40" t="s">
        <v>53</v>
      </c>
      <c r="C45" s="37">
        <f>SUM(D45:N47)</f>
        <v>11000</v>
      </c>
      <c r="D45" s="41"/>
      <c r="E45" s="148">
        <v>6000</v>
      </c>
      <c r="F45" s="41">
        <v>5000</v>
      </c>
      <c r="G45" s="41"/>
      <c r="H45" s="110"/>
      <c r="I45" s="110"/>
      <c r="J45" s="110"/>
      <c r="K45" s="110"/>
      <c r="L45" s="41"/>
      <c r="M45" s="41"/>
      <c r="N45" s="41"/>
      <c r="O45" s="110"/>
      <c r="P45" s="109"/>
    </row>
    <row r="46" spans="1:16" ht="14.25" customHeight="1" hidden="1">
      <c r="A46" s="39"/>
      <c r="B46" s="40"/>
      <c r="C46" s="37">
        <f t="shared" si="1"/>
        <v>0</v>
      </c>
      <c r="D46" s="41"/>
      <c r="E46" s="148"/>
      <c r="F46" s="41"/>
      <c r="G46" s="41"/>
      <c r="H46" s="110"/>
      <c r="I46" s="110"/>
      <c r="J46" s="101"/>
      <c r="K46" s="101"/>
      <c r="L46" s="41"/>
      <c r="M46" s="41"/>
      <c r="N46" s="41"/>
      <c r="O46" s="110"/>
      <c r="P46" s="109"/>
    </row>
    <row r="47" spans="1:16" ht="14.25" customHeight="1" hidden="1">
      <c r="A47" s="39"/>
      <c r="B47" s="40"/>
      <c r="C47" s="37">
        <f t="shared" si="1"/>
        <v>0</v>
      </c>
      <c r="D47" s="41"/>
      <c r="E47" s="148"/>
      <c r="F47" s="41"/>
      <c r="G47" s="41"/>
      <c r="H47" s="110"/>
      <c r="I47" s="110"/>
      <c r="J47" s="101"/>
      <c r="K47" s="101"/>
      <c r="L47" s="41"/>
      <c r="M47" s="41"/>
      <c r="N47" s="41"/>
      <c r="O47" s="110"/>
      <c r="P47" s="109"/>
    </row>
    <row r="48" spans="1:18" ht="14.25" customHeight="1">
      <c r="A48" s="39"/>
      <c r="B48" s="40"/>
      <c r="C48" s="37">
        <f t="shared" si="1"/>
        <v>0</v>
      </c>
      <c r="D48" s="41"/>
      <c r="E48" s="148"/>
      <c r="F48" s="41"/>
      <c r="G48" s="41"/>
      <c r="H48" s="110"/>
      <c r="I48" s="110"/>
      <c r="J48" s="101"/>
      <c r="K48" s="101"/>
      <c r="L48" s="41"/>
      <c r="M48" s="41"/>
      <c r="N48" s="41"/>
      <c r="O48" s="110"/>
      <c r="P48" s="109"/>
      <c r="Q48" s="26">
        <v>0</v>
      </c>
      <c r="R48" s="26">
        <v>0</v>
      </c>
    </row>
    <row r="49" spans="1:18" ht="14.25" customHeight="1">
      <c r="A49" s="44">
        <v>34</v>
      </c>
      <c r="B49" s="58" t="s">
        <v>54</v>
      </c>
      <c r="C49" s="37">
        <f t="shared" si="1"/>
        <v>4300</v>
      </c>
      <c r="D49" s="111">
        <f aca="true" t="shared" si="3" ref="D49:N49">SUM(D50:D52)</f>
        <v>0</v>
      </c>
      <c r="E49" s="149">
        <f t="shared" si="3"/>
        <v>4300</v>
      </c>
      <c r="F49" s="45">
        <f t="shared" si="3"/>
        <v>0</v>
      </c>
      <c r="G49" s="45">
        <f t="shared" si="3"/>
        <v>0</v>
      </c>
      <c r="H49" s="111">
        <f t="shared" si="3"/>
        <v>0</v>
      </c>
      <c r="I49" s="111"/>
      <c r="J49" s="111">
        <f t="shared" si="3"/>
        <v>0</v>
      </c>
      <c r="K49" s="111">
        <f t="shared" si="3"/>
        <v>0</v>
      </c>
      <c r="L49" s="45">
        <f t="shared" si="3"/>
        <v>0</v>
      </c>
      <c r="M49" s="45">
        <f t="shared" si="3"/>
        <v>0</v>
      </c>
      <c r="N49" s="45">
        <f t="shared" si="3"/>
        <v>0</v>
      </c>
      <c r="O49" s="111">
        <f>E49+F49</f>
        <v>4300</v>
      </c>
      <c r="P49" s="109">
        <f>O49</f>
        <v>4300</v>
      </c>
      <c r="Q49" s="26">
        <v>0</v>
      </c>
      <c r="R49" s="26">
        <v>0</v>
      </c>
    </row>
    <row r="50" spans="1:18" ht="14.25" customHeight="1">
      <c r="A50" s="39">
        <v>3431</v>
      </c>
      <c r="B50" s="40" t="s">
        <v>55</v>
      </c>
      <c r="C50" s="37">
        <f t="shared" si="1"/>
        <v>3800</v>
      </c>
      <c r="D50" s="41"/>
      <c r="E50" s="148">
        <v>3800</v>
      </c>
      <c r="F50" s="41"/>
      <c r="G50" s="41"/>
      <c r="H50" s="110"/>
      <c r="I50" s="110"/>
      <c r="J50" s="101"/>
      <c r="K50" s="101"/>
      <c r="L50" s="41"/>
      <c r="M50" s="41"/>
      <c r="N50" s="41"/>
      <c r="O50" s="110"/>
      <c r="P50" s="109"/>
      <c r="Q50" s="26">
        <v>0</v>
      </c>
      <c r="R50" s="26">
        <v>0</v>
      </c>
    </row>
    <row r="51" spans="1:16" ht="14.25" customHeight="1">
      <c r="A51" s="39">
        <v>3432</v>
      </c>
      <c r="B51" s="40" t="s">
        <v>87</v>
      </c>
      <c r="C51" s="37">
        <f t="shared" si="1"/>
        <v>0</v>
      </c>
      <c r="D51" s="41"/>
      <c r="E51" s="148">
        <v>0</v>
      </c>
      <c r="F51" s="41"/>
      <c r="G51" s="41"/>
      <c r="H51" s="110"/>
      <c r="I51" s="110"/>
      <c r="J51" s="101"/>
      <c r="K51" s="101"/>
      <c r="L51" s="41"/>
      <c r="M51" s="41"/>
      <c r="N51" s="41"/>
      <c r="O51" s="110"/>
      <c r="P51" s="109"/>
    </row>
    <row r="52" spans="1:18" ht="14.25" customHeight="1">
      <c r="A52" s="39">
        <v>3433</v>
      </c>
      <c r="B52" s="40" t="s">
        <v>56</v>
      </c>
      <c r="C52" s="37">
        <f t="shared" si="1"/>
        <v>500</v>
      </c>
      <c r="D52" s="41"/>
      <c r="E52" s="148">
        <v>500</v>
      </c>
      <c r="F52" s="41"/>
      <c r="G52" s="41"/>
      <c r="H52" s="110"/>
      <c r="I52" s="110"/>
      <c r="J52" s="101"/>
      <c r="K52" s="101"/>
      <c r="L52" s="41"/>
      <c r="M52" s="41"/>
      <c r="N52" s="41"/>
      <c r="O52" s="110"/>
      <c r="P52" s="109"/>
      <c r="Q52" s="26">
        <v>0</v>
      </c>
      <c r="R52" s="26">
        <v>0</v>
      </c>
    </row>
    <row r="53" spans="1:16" ht="14.25" customHeight="1" hidden="1">
      <c r="A53" s="39"/>
      <c r="B53" s="40"/>
      <c r="C53" s="37">
        <f t="shared" si="1"/>
        <v>0</v>
      </c>
      <c r="D53" s="41"/>
      <c r="E53" s="110"/>
      <c r="F53" s="41"/>
      <c r="G53" s="41"/>
      <c r="H53" s="110"/>
      <c r="I53" s="110"/>
      <c r="J53" s="101"/>
      <c r="K53" s="101"/>
      <c r="L53" s="41"/>
      <c r="M53" s="41"/>
      <c r="N53" s="41"/>
      <c r="O53" s="110"/>
      <c r="P53" s="109"/>
    </row>
    <row r="54" spans="1:16" ht="14.25" customHeight="1">
      <c r="A54" s="39"/>
      <c r="B54" s="40"/>
      <c r="C54" s="37">
        <f t="shared" si="1"/>
        <v>0</v>
      </c>
      <c r="D54" s="41"/>
      <c r="E54" s="110"/>
      <c r="F54" s="41"/>
      <c r="G54" s="41"/>
      <c r="H54" s="110"/>
      <c r="I54" s="110"/>
      <c r="J54" s="101"/>
      <c r="K54" s="101"/>
      <c r="L54" s="41"/>
      <c r="M54" s="41"/>
      <c r="N54" s="41"/>
      <c r="O54" s="110"/>
      <c r="P54" s="109"/>
    </row>
    <row r="55" spans="1:16" ht="14.25" customHeight="1">
      <c r="A55" s="39"/>
      <c r="B55" s="40"/>
      <c r="C55" s="37">
        <f t="shared" si="1"/>
        <v>0</v>
      </c>
      <c r="D55" s="41"/>
      <c r="E55" s="110"/>
      <c r="F55" s="41"/>
      <c r="G55" s="41"/>
      <c r="H55" s="110"/>
      <c r="I55" s="110"/>
      <c r="J55" s="110"/>
      <c r="K55" s="110"/>
      <c r="L55" s="41"/>
      <c r="M55" s="41"/>
      <c r="N55" s="41"/>
      <c r="O55" s="110"/>
      <c r="P55" s="109"/>
    </row>
    <row r="56" spans="1:16" ht="14.25" customHeight="1">
      <c r="A56" s="44">
        <v>37</v>
      </c>
      <c r="B56" s="46" t="s">
        <v>102</v>
      </c>
      <c r="C56" s="37">
        <f t="shared" si="1"/>
        <v>470000</v>
      </c>
      <c r="D56" s="45"/>
      <c r="E56" s="111">
        <f>E58</f>
        <v>280000</v>
      </c>
      <c r="F56" s="45">
        <v>5000</v>
      </c>
      <c r="G56" s="41"/>
      <c r="H56" s="111">
        <f>H57+H58</f>
        <v>185000</v>
      </c>
      <c r="I56" s="111"/>
      <c r="J56" s="110"/>
      <c r="K56" s="110"/>
      <c r="L56" s="41"/>
      <c r="M56" s="41"/>
      <c r="N56" s="41"/>
      <c r="O56" s="111">
        <v>470000</v>
      </c>
      <c r="P56" s="109">
        <f>O56</f>
        <v>470000</v>
      </c>
    </row>
    <row r="57" spans="1:16" ht="14.25" customHeight="1">
      <c r="A57" s="39" t="s">
        <v>111</v>
      </c>
      <c r="B57" s="40" t="s">
        <v>103</v>
      </c>
      <c r="C57" s="37">
        <f t="shared" si="1"/>
        <v>35000</v>
      </c>
      <c r="D57" s="41"/>
      <c r="E57" s="110"/>
      <c r="F57" s="41"/>
      <c r="G57" s="41"/>
      <c r="H57" s="110">
        <v>35000</v>
      </c>
      <c r="I57" s="110"/>
      <c r="J57" s="101"/>
      <c r="K57" s="101"/>
      <c r="L57" s="41"/>
      <c r="M57" s="41"/>
      <c r="N57" s="41"/>
      <c r="O57" s="110"/>
      <c r="P57" s="109"/>
    </row>
    <row r="58" spans="1:18" ht="14.25" customHeight="1">
      <c r="A58" s="39"/>
      <c r="B58" s="40" t="s">
        <v>127</v>
      </c>
      <c r="C58" s="37">
        <f t="shared" si="1"/>
        <v>435000</v>
      </c>
      <c r="D58" s="41"/>
      <c r="E58" s="110">
        <v>280000</v>
      </c>
      <c r="F58" s="41">
        <v>5000</v>
      </c>
      <c r="G58" s="41"/>
      <c r="H58" s="110">
        <v>150000</v>
      </c>
      <c r="I58" s="110"/>
      <c r="J58" s="101"/>
      <c r="K58" s="101"/>
      <c r="L58" s="41"/>
      <c r="M58" s="41"/>
      <c r="N58" s="41"/>
      <c r="O58" s="110"/>
      <c r="P58" s="109"/>
      <c r="Q58" s="26">
        <v>0</v>
      </c>
      <c r="R58" s="26">
        <v>0</v>
      </c>
    </row>
    <row r="59" spans="1:18" ht="14.25" customHeight="1">
      <c r="A59" s="44">
        <v>42</v>
      </c>
      <c r="B59" s="46" t="s">
        <v>57</v>
      </c>
      <c r="C59" s="37">
        <f>SUM(D59:N59)</f>
        <v>228040</v>
      </c>
      <c r="D59" s="111">
        <f>SUM(D60:D66)</f>
        <v>15040</v>
      </c>
      <c r="E59" s="111">
        <f>SUM(E60:E66)</f>
        <v>70000</v>
      </c>
      <c r="F59" s="45">
        <f>SUM(F60:F66)</f>
        <v>35000</v>
      </c>
      <c r="G59" s="45">
        <f aca="true" t="shared" si="4" ref="G59:N59">SUM(G60:G69)</f>
        <v>0</v>
      </c>
      <c r="H59" s="111">
        <f t="shared" si="4"/>
        <v>108000</v>
      </c>
      <c r="I59" s="111"/>
      <c r="J59" s="111">
        <f t="shared" si="4"/>
        <v>0</v>
      </c>
      <c r="K59" s="111">
        <f t="shared" si="4"/>
        <v>0</v>
      </c>
      <c r="L59" s="45">
        <f t="shared" si="4"/>
        <v>0</v>
      </c>
      <c r="M59" s="45">
        <f t="shared" si="4"/>
        <v>0</v>
      </c>
      <c r="N59" s="45">
        <f t="shared" si="4"/>
        <v>0</v>
      </c>
      <c r="O59" s="111">
        <v>238000</v>
      </c>
      <c r="P59" s="111">
        <v>238000</v>
      </c>
      <c r="Q59" s="26">
        <v>0</v>
      </c>
      <c r="R59" s="26">
        <v>0</v>
      </c>
    </row>
    <row r="60" spans="1:18" ht="14.25" customHeight="1">
      <c r="A60" s="39">
        <v>4221</v>
      </c>
      <c r="B60" s="42" t="s">
        <v>58</v>
      </c>
      <c r="C60" s="37">
        <f>SUM(D60:N60)</f>
        <v>60000</v>
      </c>
      <c r="D60" s="41">
        <v>10000</v>
      </c>
      <c r="E60" s="110">
        <v>30000</v>
      </c>
      <c r="F60" s="41">
        <v>20000</v>
      </c>
      <c r="G60" s="41"/>
      <c r="H60" s="110">
        <v>0</v>
      </c>
      <c r="I60" s="110"/>
      <c r="J60" s="110"/>
      <c r="K60" s="110"/>
      <c r="L60" s="41"/>
      <c r="M60" s="41"/>
      <c r="N60" s="41"/>
      <c r="O60" s="110"/>
      <c r="P60" s="109"/>
      <c r="Q60" s="26">
        <v>0</v>
      </c>
      <c r="R60" s="26">
        <v>0</v>
      </c>
    </row>
    <row r="61" spans="1:16" ht="14.25" customHeight="1">
      <c r="A61" s="39">
        <v>4222</v>
      </c>
      <c r="B61" s="42" t="s">
        <v>81</v>
      </c>
      <c r="C61" s="37">
        <f t="shared" si="1"/>
        <v>0</v>
      </c>
      <c r="D61" s="41"/>
      <c r="E61" s="110">
        <v>0</v>
      </c>
      <c r="F61" s="41"/>
      <c r="G61" s="41"/>
      <c r="H61" s="110"/>
      <c r="I61" s="110"/>
      <c r="J61" s="101"/>
      <c r="K61" s="101"/>
      <c r="L61" s="41"/>
      <c r="M61" s="41"/>
      <c r="N61" s="41"/>
      <c r="O61" s="110"/>
      <c r="P61" s="109"/>
    </row>
    <row r="62" spans="1:16" ht="14.25" customHeight="1">
      <c r="A62" s="39">
        <v>4223</v>
      </c>
      <c r="B62" s="42" t="s">
        <v>63</v>
      </c>
      <c r="C62" s="37">
        <f t="shared" si="1"/>
        <v>0</v>
      </c>
      <c r="D62" s="41"/>
      <c r="E62" s="110">
        <v>0</v>
      </c>
      <c r="F62" s="41"/>
      <c r="G62" s="41"/>
      <c r="H62" s="110"/>
      <c r="I62" s="110"/>
      <c r="J62" s="101"/>
      <c r="K62" s="101"/>
      <c r="L62" s="41"/>
      <c r="M62" s="41"/>
      <c r="N62" s="41"/>
      <c r="O62" s="110"/>
      <c r="P62" s="109"/>
    </row>
    <row r="63" spans="1:16" ht="14.25" customHeight="1">
      <c r="A63" s="39">
        <v>4226</v>
      </c>
      <c r="B63" s="42" t="s">
        <v>82</v>
      </c>
      <c r="C63" s="37">
        <f>SUM(D63:N63)</f>
        <v>35040</v>
      </c>
      <c r="D63" s="41">
        <v>5040</v>
      </c>
      <c r="E63" s="110">
        <v>20000</v>
      </c>
      <c r="F63" s="41">
        <v>10000</v>
      </c>
      <c r="G63" s="41"/>
      <c r="H63" s="110">
        <v>0</v>
      </c>
      <c r="I63" s="110"/>
      <c r="J63" s="101"/>
      <c r="K63" s="101"/>
      <c r="L63" s="41"/>
      <c r="M63" s="41"/>
      <c r="N63" s="41"/>
      <c r="O63" s="110"/>
      <c r="P63" s="109"/>
    </row>
    <row r="64" spans="1:16" ht="27.75" customHeight="1">
      <c r="A64" s="39">
        <v>4227</v>
      </c>
      <c r="B64" s="59" t="s">
        <v>61</v>
      </c>
      <c r="C64" s="37">
        <f t="shared" si="1"/>
        <v>0</v>
      </c>
      <c r="D64" s="41"/>
      <c r="E64" s="110">
        <v>0</v>
      </c>
      <c r="F64" s="41"/>
      <c r="G64" s="41"/>
      <c r="H64" s="110"/>
      <c r="I64" s="110"/>
      <c r="J64" s="101"/>
      <c r="K64" s="101"/>
      <c r="L64" s="41"/>
      <c r="M64" s="41"/>
      <c r="N64" s="41"/>
      <c r="O64" s="110"/>
      <c r="P64" s="109"/>
    </row>
    <row r="65" spans="1:16" ht="27.75" customHeight="1">
      <c r="A65" s="39">
        <v>4241</v>
      </c>
      <c r="B65" s="59" t="s">
        <v>60</v>
      </c>
      <c r="C65" s="37">
        <f t="shared" si="1"/>
        <v>33000</v>
      </c>
      <c r="D65" s="41"/>
      <c r="E65" s="110">
        <v>20000</v>
      </c>
      <c r="F65" s="41">
        <v>5000</v>
      </c>
      <c r="G65" s="41"/>
      <c r="H65" s="110">
        <v>8000</v>
      </c>
      <c r="I65" s="110"/>
      <c r="J65" s="101"/>
      <c r="K65" s="101"/>
      <c r="L65" s="41"/>
      <c r="M65" s="41"/>
      <c r="N65" s="41"/>
      <c r="O65" s="110"/>
      <c r="P65" s="109"/>
    </row>
    <row r="66" spans="1:16" ht="14.25" customHeight="1">
      <c r="A66" s="39">
        <v>42411</v>
      </c>
      <c r="B66" s="42" t="s">
        <v>141</v>
      </c>
      <c r="C66" s="37">
        <f t="shared" si="1"/>
        <v>100000</v>
      </c>
      <c r="D66" s="41"/>
      <c r="E66" s="110">
        <v>0</v>
      </c>
      <c r="F66" s="41">
        <v>0</v>
      </c>
      <c r="G66" s="41"/>
      <c r="H66" s="110">
        <v>100000</v>
      </c>
      <c r="I66" s="110"/>
      <c r="J66" s="101"/>
      <c r="K66" s="101"/>
      <c r="L66" s="41"/>
      <c r="M66" s="41"/>
      <c r="N66" s="41"/>
      <c r="O66" s="110"/>
      <c r="P66" s="109"/>
    </row>
    <row r="67" spans="1:16" ht="14.25" customHeight="1">
      <c r="A67" s="44">
        <v>45</v>
      </c>
      <c r="B67" s="58" t="s">
        <v>83</v>
      </c>
      <c r="C67" s="37">
        <f t="shared" si="1"/>
        <v>0</v>
      </c>
      <c r="D67" s="111">
        <f>SUM(D68:D69)</f>
        <v>0</v>
      </c>
      <c r="E67" s="111">
        <f>SUM(E68:E69)</f>
        <v>0</v>
      </c>
      <c r="F67" s="111">
        <f aca="true" t="shared" si="5" ref="F67:N67">SUM(F68:F69)</f>
        <v>0</v>
      </c>
      <c r="G67" s="111">
        <f t="shared" si="5"/>
        <v>0</v>
      </c>
      <c r="H67" s="111">
        <f t="shared" si="5"/>
        <v>0</v>
      </c>
      <c r="I67" s="111"/>
      <c r="J67" s="111">
        <f t="shared" si="5"/>
        <v>0</v>
      </c>
      <c r="K67" s="111">
        <f t="shared" si="5"/>
        <v>0</v>
      </c>
      <c r="L67" s="111">
        <f t="shared" si="5"/>
        <v>0</v>
      </c>
      <c r="M67" s="111">
        <f t="shared" si="5"/>
        <v>0</v>
      </c>
      <c r="N67" s="111">
        <f t="shared" si="5"/>
        <v>0</v>
      </c>
      <c r="O67" s="111">
        <v>0</v>
      </c>
      <c r="P67" s="109">
        <v>0</v>
      </c>
    </row>
    <row r="68" spans="1:16" ht="14.25" customHeight="1">
      <c r="A68" s="39">
        <v>4511</v>
      </c>
      <c r="B68" s="42" t="s">
        <v>59</v>
      </c>
      <c r="C68" s="37">
        <f t="shared" si="1"/>
        <v>0</v>
      </c>
      <c r="D68" s="41"/>
      <c r="E68" s="110">
        <v>0</v>
      </c>
      <c r="F68" s="41"/>
      <c r="G68" s="41"/>
      <c r="H68" s="110"/>
      <c r="I68" s="110"/>
      <c r="J68" s="101"/>
      <c r="K68" s="101"/>
      <c r="L68" s="41"/>
      <c r="M68" s="41"/>
      <c r="N68" s="41"/>
      <c r="O68" s="110"/>
      <c r="P68" s="109"/>
    </row>
    <row r="69" spans="1:16" ht="14.25" customHeight="1">
      <c r="A69" s="47">
        <v>4521</v>
      </c>
      <c r="B69" s="48" t="s">
        <v>92</v>
      </c>
      <c r="C69" s="37">
        <f t="shared" si="1"/>
        <v>0</v>
      </c>
      <c r="D69" s="130"/>
      <c r="E69" s="112">
        <v>0</v>
      </c>
      <c r="F69" s="49"/>
      <c r="G69" s="49"/>
      <c r="H69" s="112"/>
      <c r="I69" s="112"/>
      <c r="J69" s="102"/>
      <c r="K69" s="102"/>
      <c r="L69" s="49"/>
      <c r="M69" s="49"/>
      <c r="N69" s="49"/>
      <c r="O69" s="112"/>
      <c r="P69" s="109"/>
    </row>
    <row r="70" spans="1:18" ht="14.25" customHeight="1">
      <c r="A70" s="50"/>
      <c r="B70" s="24" t="s">
        <v>11</v>
      </c>
      <c r="C70" s="150">
        <f>C12+C19+C49+C56+C59</f>
        <v>14458273</v>
      </c>
      <c r="D70" s="51">
        <f>SUM(D14:D16)+SUM(D20:D45)+SUM(D50:D52)+SUM(D60:D66)+D68+D69+D57</f>
        <v>118019</v>
      </c>
      <c r="E70" s="113">
        <f>SUM(E14:E16)+SUM(E20:E45)+SUM(E50:E52)+SUM(E60:E66)+E67+E56</f>
        <v>1609298</v>
      </c>
      <c r="F70" s="51">
        <f>SUM(F14:F16)+SUM(F20:F45)+SUM(F50:F52)+SUM(F60:F68)+F56</f>
        <v>77010</v>
      </c>
      <c r="G70" s="51">
        <f>SUM(G14:G16)+SUM(G20:G45)+SUM(G50:G52)+SUM(G60:G68)</f>
        <v>35600</v>
      </c>
      <c r="H70" s="51">
        <f>SUM(H14:H16)+SUM(H20:H45)+SUM(H50:H52)+SUM(H60:H68)+SUM(H57:H58)</f>
        <v>12616346</v>
      </c>
      <c r="I70" s="113">
        <f>I12+I19</f>
        <v>73368</v>
      </c>
      <c r="J70" s="113">
        <f>J12+J19</f>
        <v>13972</v>
      </c>
      <c r="K70" s="113">
        <f>K12+K19</f>
        <v>11879</v>
      </c>
      <c r="L70" s="51">
        <f>SUM(L14:L16)+SUM(L20:L45)+SUM(L50:L52)+SUM(L60:L68)</f>
        <v>3000</v>
      </c>
      <c r="M70" s="51">
        <f>SUM(M14:M16)+SUM(M20:M45)+SUM(M50:M52)+SUM(M60:M68)</f>
        <v>0</v>
      </c>
      <c r="N70" s="51">
        <f>SUM(N14:N16)+SUM(N20:N45)+SUM(N50:N52)+SUM(N60:N68)</f>
        <v>0</v>
      </c>
      <c r="O70" s="113">
        <f>SUM(O12+O19+O49+O59+O67+O56)</f>
        <v>14341254</v>
      </c>
      <c r="P70" s="113">
        <f>SUM(P12+P19+P49+P59+P67+P56)</f>
        <v>14341254</v>
      </c>
      <c r="Q70" s="113">
        <f>SUM(Q12+Q19+Q49+Q59+Q67+Q56)</f>
        <v>0</v>
      </c>
      <c r="R70" s="113">
        <f>SUM(R12+R19+R49+R59+R67+R56)</f>
        <v>0</v>
      </c>
    </row>
    <row r="71" spans="1:18" ht="14.25" customHeight="1">
      <c r="A71" s="52"/>
      <c r="B71" s="53" t="s">
        <v>12</v>
      </c>
      <c r="C71" s="150">
        <f>D71+E71+F71+G71+H71+L71</f>
        <v>14459273</v>
      </c>
      <c r="D71" s="51">
        <f>SUM(D14:D17)+SUM(D21:D46)+SUM(D51:D53)+SUM(D60:D67)+D69+D58</f>
        <v>118019</v>
      </c>
      <c r="E71" s="113">
        <f>SUM(E12+E19+E49+E59+E67)+E56</f>
        <v>1609298</v>
      </c>
      <c r="F71" s="113">
        <f>SUM(F12+F19+F49+F59+F67)+F56</f>
        <v>77010</v>
      </c>
      <c r="G71" s="51">
        <f>SUM(G12+G19+G49+G59)</f>
        <v>35600</v>
      </c>
      <c r="H71" s="51">
        <f>SUM(H14:H17)+SUM(H21:H46)+SUM(H51:H53)+SUM(H61:H69)+SUM(H57:H58)</f>
        <v>12616346</v>
      </c>
      <c r="I71" s="113">
        <f>I12+I19</f>
        <v>73368</v>
      </c>
      <c r="J71" s="113">
        <f>J12+J19</f>
        <v>13972</v>
      </c>
      <c r="K71" s="113">
        <f>K12+K19</f>
        <v>11879</v>
      </c>
      <c r="L71" s="51">
        <f>SUM(L12+L19+L49+L59)</f>
        <v>3000</v>
      </c>
      <c r="M71" s="51">
        <f>SUM(M12+M19+M49+M59)</f>
        <v>0</v>
      </c>
      <c r="N71" s="51">
        <f>SUM(N12+N19+N49+N59)</f>
        <v>0</v>
      </c>
      <c r="O71" s="113">
        <f>O12+O19+O49+O59+O67+O56</f>
        <v>14341254</v>
      </c>
      <c r="P71" s="113">
        <f>P12+P19+P49+P59+P67+P56</f>
        <v>14341254</v>
      </c>
      <c r="Q71" s="26">
        <v>0</v>
      </c>
      <c r="R71" s="26">
        <v>0</v>
      </c>
    </row>
  </sheetData>
  <sheetProtection/>
  <mergeCells count="1">
    <mergeCell ref="A1:N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Mladenka</cp:lastModifiedBy>
  <cp:lastPrinted>2021-10-20T07:55:31Z</cp:lastPrinted>
  <dcterms:created xsi:type="dcterms:W3CDTF">1996-10-14T23:33:28Z</dcterms:created>
  <dcterms:modified xsi:type="dcterms:W3CDTF">2021-12-09T09:36:32Z</dcterms:modified>
  <cp:category/>
  <cp:version/>
  <cp:contentType/>
  <cp:contentStatus/>
</cp:coreProperties>
</file>