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Š Zadarski otoci\Documents\ŠKOLSKA GODINA 2023_2024\Financije\"/>
    </mc:Choice>
  </mc:AlternateContent>
  <xr:revisionPtr revIDLastSave="0" documentId="8_{7B1186E8-DA1E-4A2A-9210-89F903DC6717}" xr6:coauthVersionLast="37" xr6:coauthVersionMax="37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Račun prihoda i rashoda" sheetId="9" r:id="rId1"/>
    <sheet name="SAŽETAK" sheetId="1" r:id="rId2"/>
    <sheet name="Prihodi i rashodi po izvorima" sheetId="3" r:id="rId3"/>
    <sheet name="Rashodi prema funkcijskoj kl" sheetId="5" r:id="rId4"/>
    <sheet name="Račun financiranja" sheetId="6" r:id="rId5"/>
    <sheet name="Račun financiranja po izvorima " sheetId="8" r:id="rId6"/>
    <sheet name="POSEBNI DIO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F28" i="9"/>
  <c r="F26" i="3"/>
  <c r="H13" i="1" l="1"/>
  <c r="F31" i="9"/>
  <c r="H84" i="7" l="1"/>
  <c r="I84" i="7"/>
  <c r="G84" i="7"/>
  <c r="G28" i="9"/>
  <c r="G31" i="9" l="1"/>
  <c r="G30" i="9"/>
  <c r="G27" i="9"/>
  <c r="G26" i="9" s="1"/>
  <c r="G25" i="9" s="1"/>
  <c r="H28" i="9"/>
  <c r="H27" i="9"/>
  <c r="F27" i="9"/>
  <c r="H31" i="9"/>
  <c r="F30" i="9"/>
  <c r="H30" i="9"/>
  <c r="E26" i="9"/>
  <c r="E25" i="9" s="1"/>
  <c r="F15" i="9"/>
  <c r="G10" i="9"/>
  <c r="F12" i="9"/>
  <c r="F10" i="9" s="1"/>
  <c r="H10" i="9"/>
  <c r="G26" i="3"/>
  <c r="H26" i="3"/>
  <c r="G19" i="3"/>
  <c r="G18" i="3"/>
  <c r="G17" i="3" s="1"/>
  <c r="G10" i="3" s="1"/>
  <c r="F10" i="3"/>
  <c r="F18" i="3"/>
  <c r="F17" i="3"/>
  <c r="G45" i="7"/>
  <c r="G71" i="7"/>
  <c r="H19" i="3"/>
  <c r="H18" i="3"/>
  <c r="G14" i="3"/>
  <c r="H14" i="3"/>
  <c r="F14" i="3"/>
  <c r="E12" i="5"/>
  <c r="E11" i="5" s="1"/>
  <c r="F13" i="5"/>
  <c r="F12" i="5" s="1"/>
  <c r="F11" i="5" s="1"/>
  <c r="E13" i="5"/>
  <c r="D13" i="5"/>
  <c r="D10" i="5" s="1"/>
  <c r="H26" i="9" l="1"/>
  <c r="H25" i="9" s="1"/>
  <c r="F26" i="9"/>
  <c r="F25" i="9" s="1"/>
  <c r="H17" i="3"/>
  <c r="H10" i="3" s="1"/>
  <c r="G37" i="7"/>
  <c r="I37" i="7"/>
  <c r="H37" i="7"/>
  <c r="H67" i="7"/>
  <c r="I67" i="7"/>
  <c r="H66" i="7"/>
  <c r="H65" i="7" s="1"/>
  <c r="I66" i="7"/>
  <c r="I65" i="7" s="1"/>
  <c r="G67" i="7"/>
  <c r="G66" i="7" s="1"/>
  <c r="G65" i="7" s="1"/>
  <c r="G56" i="7"/>
  <c r="G58" i="7"/>
  <c r="G59" i="7"/>
  <c r="G55" i="7" l="1"/>
  <c r="H56" i="7"/>
  <c r="H55" i="7" s="1"/>
  <c r="G81" i="7"/>
  <c r="I81" i="7"/>
  <c r="I77" i="7"/>
  <c r="I76" i="7"/>
  <c r="H81" i="7"/>
  <c r="H76" i="7"/>
  <c r="H71" i="7" s="1"/>
  <c r="I73" i="7"/>
  <c r="H77" i="7"/>
  <c r="H73" i="7"/>
  <c r="G77" i="7"/>
  <c r="G73" i="7"/>
  <c r="H45" i="7"/>
  <c r="I45" i="7"/>
  <c r="F8" i="7"/>
  <c r="F7" i="7" s="1"/>
  <c r="G24" i="7"/>
  <c r="G51" i="7" l="1"/>
  <c r="I38" i="7"/>
  <c r="H38" i="7"/>
  <c r="H36" i="7" s="1"/>
  <c r="G38" i="7"/>
  <c r="G35" i="7" s="1"/>
  <c r="G26" i="7" s="1"/>
  <c r="I36" i="7"/>
  <c r="I35" i="7" s="1"/>
  <c r="I26" i="7" s="1"/>
  <c r="G22" i="7"/>
  <c r="G36" i="7" l="1"/>
  <c r="H35" i="7"/>
  <c r="H26" i="7" s="1"/>
  <c r="H22" i="7"/>
  <c r="G21" i="7"/>
  <c r="G20" i="7" s="1"/>
  <c r="G19" i="7" s="1"/>
  <c r="G7" i="7" s="1"/>
  <c r="I22" i="7" l="1"/>
  <c r="I21" i="7" s="1"/>
  <c r="I20" i="7" s="1"/>
  <c r="I19" i="7" s="1"/>
  <c r="I7" i="7" s="1"/>
  <c r="H21" i="7"/>
  <c r="H20" i="7" s="1"/>
  <c r="H19" i="7" s="1"/>
  <c r="H7" i="7" s="1"/>
  <c r="H6" i="7" s="1"/>
  <c r="I59" i="7"/>
  <c r="I60" i="7"/>
  <c r="H59" i="7"/>
  <c r="H60" i="7"/>
  <c r="I57" i="7" l="1"/>
  <c r="H57" i="7"/>
  <c r="H58" i="7"/>
  <c r="I58" i="7"/>
  <c r="E38" i="3"/>
  <c r="E28" i="3"/>
  <c r="E27" i="3"/>
  <c r="E35" i="3"/>
  <c r="E31" i="3"/>
  <c r="E30" i="3"/>
  <c r="E36" i="3"/>
  <c r="E34" i="3"/>
  <c r="E33" i="3" s="1"/>
  <c r="E15" i="9"/>
  <c r="E12" i="9"/>
  <c r="E11" i="9" s="1"/>
  <c r="E26" i="3" l="1"/>
  <c r="I56" i="7"/>
  <c r="I55" i="7" s="1"/>
  <c r="I6" i="7" s="1"/>
  <c r="J21" i="1"/>
  <c r="J28" i="1" s="1"/>
  <c r="I21" i="1"/>
  <c r="H21" i="1"/>
  <c r="G21" i="1"/>
  <c r="F21" i="1"/>
  <c r="F28" i="1" s="1"/>
  <c r="F29" i="1" s="1"/>
  <c r="J11" i="1"/>
  <c r="I11" i="1"/>
  <c r="H11" i="1"/>
  <c r="G11" i="1"/>
  <c r="F11" i="1"/>
  <c r="J8" i="1"/>
  <c r="I8" i="1"/>
  <c r="H8" i="1"/>
  <c r="H14" i="1" s="1"/>
  <c r="H22" i="1" s="1"/>
  <c r="G8" i="1"/>
  <c r="F8" i="1"/>
  <c r="F14" i="1" s="1"/>
  <c r="I28" i="1"/>
  <c r="F39" i="1"/>
  <c r="G36" i="1" s="1"/>
  <c r="G39" i="1" s="1"/>
  <c r="H36" i="1" s="1"/>
  <c r="H39" i="1" s="1"/>
  <c r="I36" i="1" s="1"/>
  <c r="I39" i="1" s="1"/>
  <c r="J36" i="1" s="1"/>
  <c r="J39" i="1" s="1"/>
  <c r="F22" i="1" l="1"/>
  <c r="J14" i="1"/>
  <c r="J22" i="1" s="1"/>
  <c r="I14" i="1"/>
  <c r="I22" i="1" s="1"/>
  <c r="G14" i="1"/>
  <c r="G22" i="1" s="1"/>
  <c r="G6" i="7" l="1"/>
</calcChain>
</file>

<file path=xl/sharedStrings.xml><?xml version="1.0" encoding="utf-8"?>
<sst xmlns="http://schemas.openxmlformats.org/spreadsheetml/2006/main" count="289" uniqueCount="141">
  <si>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</si>
  <si>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</si>
  <si>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</si>
  <si>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</si>
  <si>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</si>
  <si>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</si>
  <si>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</si>
  <si>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</si>
  <si>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</si>
  <si>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</si>
  <si>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</si>
  <si>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</si>
  <si>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</si>
  <si>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</si>
  <si>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</si>
  <si>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</si>
  <si>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</si>
  <si>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</si>
  <si>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</si>
  <si>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</si>
  <si>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</si>
  <si>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</si>
  <si>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</si>
  <si>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</si>
  <si>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</si>
  <si>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</si>
  <si>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</si>
  <si>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</si>
  <si>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</si>
  <si>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</si>
  <si>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</si>
  <si>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</si>
  <si>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</si>
  <si>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</si>
  <si>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EUR/KN*</t>
  </si>
  <si>
    <t>Plan za 2023.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</si>
  <si>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</si>
  <si>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</si>
  <si>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</si>
  <si>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</si>
  <si>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</si>
  <si>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Izvanstandardni programi u školama</t>
  </si>
  <si>
    <t>Produženi boravak</t>
  </si>
  <si>
    <t>Financiranje nabave drugih obrazovnih materijala</t>
  </si>
  <si>
    <t>Naknade građanima i kućanstvima na temelju osiguranja i druge naknade</t>
  </si>
  <si>
    <t xml:space="preserve"> A 1013-06</t>
  </si>
  <si>
    <t>A 1013-07</t>
  </si>
  <si>
    <t>Osnovnoškolsko obrazovanje</t>
  </si>
  <si>
    <t xml:space="preserve"> A 1012-01</t>
  </si>
  <si>
    <t>A 1012-02</t>
  </si>
  <si>
    <t xml:space="preserve">Financijski rashodi </t>
  </si>
  <si>
    <t xml:space="preserve">Opći prihodi i primici </t>
  </si>
  <si>
    <t>09 Obrazovanje</t>
  </si>
  <si>
    <t>0912 Osnovno obrazovanje</t>
  </si>
  <si>
    <t>096 Dodatne usluge u obrazovanju</t>
  </si>
  <si>
    <t>A 1013-13</t>
  </si>
  <si>
    <t>Prehrana učenika u osnovnim školama</t>
  </si>
  <si>
    <t>A 1013-14</t>
  </si>
  <si>
    <t>Škola puna mogućnosti 5</t>
  </si>
  <si>
    <t xml:space="preserve">A 1013-17 </t>
  </si>
  <si>
    <t>Program predškole</t>
  </si>
  <si>
    <t>Pomoći</t>
  </si>
  <si>
    <t xml:space="preserve">Pomoći </t>
  </si>
  <si>
    <t>PROGRAM 1012</t>
  </si>
  <si>
    <t xml:space="preserve">Vlastiti prihodi </t>
  </si>
  <si>
    <t>Prihodi za posebne namjene</t>
  </si>
  <si>
    <t xml:space="preserve">Donacije </t>
  </si>
  <si>
    <t xml:space="preserve">Rashodi za zaposlene </t>
  </si>
  <si>
    <t>Materijalni rashodi škola STANDARD</t>
  </si>
  <si>
    <t>Financijski rashodi škola  STANDARD</t>
  </si>
  <si>
    <t>Opremanje škola STANDARD</t>
  </si>
  <si>
    <t>A 1012-10</t>
  </si>
  <si>
    <t>A1012-12</t>
  </si>
  <si>
    <t xml:space="preserve">Opremanje škola-vlastiti i namjenski prihodi </t>
  </si>
  <si>
    <t>Materijalni rashodi-vlastiti i namjenski prihodi</t>
  </si>
  <si>
    <t>Rashodi za zaposlene-vlastiti i namjenski prihodi škola</t>
  </si>
  <si>
    <t xml:space="preserve">A 1012 -09 </t>
  </si>
  <si>
    <t>PROGRAM 1013</t>
  </si>
  <si>
    <t xml:space="preserve">Materijalni rashodi </t>
  </si>
  <si>
    <t xml:space="preserve">Višak vlastitih prihoda </t>
  </si>
  <si>
    <t>Kapitalni projekt 1012-03</t>
  </si>
  <si>
    <t>Sredstva iz EU</t>
  </si>
  <si>
    <t xml:space="preserve">UKUPNO </t>
  </si>
  <si>
    <t>OSNOVNOŠKOLSTVO</t>
  </si>
  <si>
    <t>FINANCIJSKI PLAN OSNOVNE ŠKOLE ZADARSKI OTOCI - ZADAR
ZA 2024. I PROJEKCIJA ZA 2025. I 2026. GODINU</t>
  </si>
  <si>
    <t>Izvršenje 2022.</t>
  </si>
  <si>
    <t>Plan 2023.</t>
  </si>
  <si>
    <t>Plan za 2024.</t>
  </si>
  <si>
    <t>Projekcija 
za 2026.</t>
  </si>
  <si>
    <t>FINANCIJSKI PLAN PRORAČUNSKOG KORISNIKA JEDINICE LOKALNE I PODRUČNE (REGIONALNE) SAMOUPRAVE 
ZA 2024. I PROJEKCIJA ZA 2025. I 2026. GODINU</t>
  </si>
  <si>
    <t>B. RAČUN FINANCIRANJA PREMA IZVORIMA FINANCIRANJA</t>
  </si>
  <si>
    <t>Brojčana oznaka i naziv</t>
  </si>
  <si>
    <t>PRIMICI UKUPNO</t>
  </si>
  <si>
    <t>8 Namjenski primici od zaduživanja</t>
  </si>
  <si>
    <t xml:space="preserve">  81 Namjenski primici od zaduživanja</t>
  </si>
  <si>
    <t>IZDACI UKUPNO</t>
  </si>
  <si>
    <t>1 Opći prihodi i primici</t>
  </si>
  <si>
    <t xml:space="preserve">  11 Opći prihodi i primici</t>
  </si>
  <si>
    <t>3 Vlastiti prihodi</t>
  </si>
  <si>
    <t xml:space="preserve">  31 Vlastiti prihodi</t>
  </si>
  <si>
    <t>PRIHODI POSLOVANJA PREMA IZVORIMA FINANCIRANJA</t>
  </si>
  <si>
    <t>RASHODI POSLOVANJA PREMA IZVORIMA FINANCIRANJA</t>
  </si>
  <si>
    <t>D) VIŠEGODIŠNJI PLAN URAVNOTEŽENJA</t>
  </si>
  <si>
    <t>Izvršenje 2022.*</t>
  </si>
  <si>
    <t>Proračun za 2024.</t>
  </si>
  <si>
    <t>Projekcija proračuna
za 2025.</t>
  </si>
  <si>
    <t>Projekcija proračuna
za 2026.</t>
  </si>
  <si>
    <t>PRIJENOS VIŠKA / MANJKA IZ PRETHODNE(IH) GODINE</t>
  </si>
  <si>
    <t>VIŠAK / MANJAK TEKUĆE GODINE</t>
  </si>
  <si>
    <t>PRIJENOS VIŠKA / MANJKA U SLJEDEĆE RAZDOBLJE</t>
  </si>
  <si>
    <t>* Napomena: Iznosi u stupcima Izvršenje 2022. preračunavaju se iz kuna u eure prema fiksnom tečaju konverzije (1 EUR=7,53450 kuna) i po pravilima za preračunavanje i zaokruživanje.</t>
  </si>
  <si>
    <t xml:space="preserve">C) PRENESENI VIŠAK ILI PRENESENI MANJAK </t>
  </si>
  <si>
    <t>VIŠAK / MANJAK + NETO FINANCIRANJE + PRIJENOS VIŠKA / MANJKA IZ PRETHODNE(IH) GODINE - PRIJENOS VIŠKA / MANJKA U SLJEDEĆE RAZDOBLJE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</si>
  <si>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</si>
  <si>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</si>
  <si>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</si>
  <si>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</si>
  <si>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</si>
  <si>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</si>
  <si>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</si>
  <si>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Prihodi od prodaje nefinancijske imovine</t>
  </si>
  <si>
    <t>Prihodi od prodaje proizvedene dugotrajne imovine</t>
  </si>
  <si>
    <t>RASHODI POSLOVANJA PREMA EKONOMSKOJ KLASIFIKACIJI</t>
  </si>
  <si>
    <t xml:space="preserve">FINANCIJSKI PLAN OSNOVNE ŠKOLE ZADARSKI OTOCI - ZADAR
ZA 2024. I PROJEKCIJA ZA 2025. I 2026. GODINU
</t>
  </si>
  <si>
    <t>4 Prihodi za posebne namjene</t>
  </si>
  <si>
    <t xml:space="preserve">  43 Ostali prihodi za posebne namjene</t>
  </si>
  <si>
    <t>5 Pomoći</t>
  </si>
  <si>
    <t>Prihodi od financijske imovine</t>
  </si>
  <si>
    <t xml:space="preserve">Prihodi od prodaje proizvoida i robe te pruženih usluga, prihodi od donacija </t>
  </si>
  <si>
    <t xml:space="preserve">Ostali nespomenuti prihodi </t>
  </si>
  <si>
    <t>Financijski rashodi</t>
  </si>
  <si>
    <t>Naknade građanima i kućanstvima</t>
  </si>
  <si>
    <t xml:space="preserve">3 Vlastiti prihodi </t>
  </si>
  <si>
    <t xml:space="preserve">  57 Pomoći iz inozemstva i od subjekata unutar općeg proračuna</t>
  </si>
  <si>
    <t xml:space="preserve">  54 Sredstva iz EU</t>
  </si>
  <si>
    <t xml:space="preserve"> 61 Donacije</t>
  </si>
  <si>
    <t xml:space="preserve">6 Donacije </t>
  </si>
  <si>
    <t xml:space="preserve">  61 Donacije</t>
  </si>
  <si>
    <t>9 Višak/manjak prihoda</t>
  </si>
  <si>
    <t>9231 Višak vlastitih prihoda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</si>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</sst>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9" fillId="0" borderId="0"/>
    <xf numFmtId="0" fontId="3" fillId="0" borderId="0"/>
  </cellStyleXfs>
  <cellXfs count="26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18" fillId="2" borderId="6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8" fillId="2" borderId="8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0" fillId="0" borderId="0" xfId="0" applyNumberFormat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</xf>
    <xf numFmtId="0" fontId="18" fillId="2" borderId="2" xfId="0" applyNumberFormat="1" applyFont="1" applyFill="1" applyBorder="1" applyAlignment="1" applyProtection="1">
      <alignment horizontal="righ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7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vertical="center" wrapText="1"/>
    </xf>
    <xf numFmtId="0" fontId="18" fillId="2" borderId="2" xfId="0" applyNumberFormat="1" applyFont="1" applyFill="1" applyBorder="1" applyAlignment="1" applyProtection="1">
      <alignment vertical="center" wrapText="1"/>
    </xf>
    <xf numFmtId="0" fontId="18" fillId="2" borderId="4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5" borderId="8" xfId="0" applyNumberFormat="1" applyFont="1" applyFill="1" applyBorder="1" applyAlignment="1" applyProtection="1">
      <alignment horizontal="left" vertical="center" wrapText="1"/>
    </xf>
    <xf numFmtId="0" fontId="6" fillId="5" borderId="6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8" fillId="2" borderId="8" xfId="0" quotePrefix="1" applyNumberFormat="1" applyFont="1" applyFill="1" applyBorder="1" applyAlignment="1" applyProtection="1">
      <alignment horizontal="left" vertical="center" wrapText="1"/>
    </xf>
    <xf numFmtId="0" fontId="20" fillId="6" borderId="1" xfId="0" applyNumberFormat="1" applyFont="1" applyFill="1" applyBorder="1" applyAlignment="1" applyProtection="1">
      <alignment horizontal="left" vertical="center" wrapText="1"/>
    </xf>
    <xf numFmtId="0" fontId="18" fillId="6" borderId="2" xfId="0" applyNumberFormat="1" applyFont="1" applyFill="1" applyBorder="1" applyAlignment="1" applyProtection="1">
      <alignment horizontal="righ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18" fillId="6" borderId="8" xfId="0" applyNumberFormat="1" applyFont="1" applyFill="1" applyBorder="1" applyAlignment="1" applyProtection="1">
      <alignment horizontal="left" vertical="center" wrapText="1"/>
    </xf>
    <xf numFmtId="0" fontId="20" fillId="6" borderId="7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vertical="center" wrapText="1"/>
    </xf>
    <xf numFmtId="0" fontId="3" fillId="6" borderId="4" xfId="0" applyNumberFormat="1" applyFont="1" applyFill="1" applyBorder="1" applyAlignment="1" applyProtection="1">
      <alignment vertical="center" wrapText="1"/>
    </xf>
    <xf numFmtId="0" fontId="0" fillId="0" borderId="0" xfId="0" applyBorder="1"/>
    <xf numFmtId="4" fontId="3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5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4" fontId="6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6" fillId="0" borderId="3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9" fillId="3" borderId="2" xfId="0" applyNumberFormat="1" applyFont="1" applyFill="1" applyBorder="1" applyAlignment="1" applyProtection="1">
      <alignment vertical="center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5" borderId="8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right" vertical="center"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3" fontId="11" fillId="3" borderId="1" xfId="0" quotePrefix="1" applyNumberFormat="1" applyFont="1" applyFill="1" applyBorder="1" applyAlignment="1">
      <alignment horizontal="right"/>
    </xf>
    <xf numFmtId="3" fontId="11" fillId="3" borderId="3" xfId="0" quotePrefix="1" applyNumberFormat="1" applyFont="1" applyFill="1" applyBorder="1" applyAlignment="1">
      <alignment horizontal="right"/>
    </xf>
    <xf numFmtId="0" fontId="23" fillId="0" borderId="0" xfId="0" applyFont="1" applyAlignment="1">
      <alignment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4" fontId="9" fillId="0" borderId="3" xfId="0" applyNumberFormat="1" applyFont="1" applyBorder="1"/>
    <xf numFmtId="0" fontId="0" fillId="0" borderId="0" xfId="0" applyFill="1"/>
    <xf numFmtId="4" fontId="3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1" xfId="0" quotePrefix="1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quotePrefix="1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/>
    <xf numFmtId="4" fontId="25" fillId="0" borderId="3" xfId="0" applyNumberFormat="1" applyFont="1" applyBorder="1"/>
    <xf numFmtId="4" fontId="24" fillId="0" borderId="3" xfId="0" applyNumberFormat="1" applyFont="1" applyBorder="1"/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6" fillId="7" borderId="4" xfId="0" applyNumberFormat="1" applyFont="1" applyFill="1" applyBorder="1" applyAlignment="1" applyProtection="1">
      <alignment horizontal="right" vertical="center" wrapText="1"/>
    </xf>
    <xf numFmtId="164" fontId="6" fillId="5" borderId="4" xfId="0" applyNumberFormat="1" applyFont="1" applyFill="1" applyBorder="1" applyAlignment="1" applyProtection="1">
      <alignment horizontal="right" vertical="center" wrapText="1"/>
    </xf>
    <xf numFmtId="164" fontId="18" fillId="2" borderId="4" xfId="0" applyNumberFormat="1" applyFont="1" applyFill="1" applyBorder="1" applyAlignment="1" applyProtection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6" fillId="5" borderId="6" xfId="0" applyNumberFormat="1" applyFont="1" applyFill="1" applyBorder="1" applyAlignment="1" applyProtection="1">
      <alignment horizontal="right" vertical="center" wrapText="1"/>
    </xf>
    <xf numFmtId="164" fontId="18" fillId="2" borderId="3" xfId="0" applyNumberFormat="1" applyFont="1" applyFill="1" applyBorder="1" applyAlignment="1" applyProtection="1">
      <alignment horizontal="right" vertical="center" wrapText="1"/>
    </xf>
    <xf numFmtId="164" fontId="18" fillId="2" borderId="8" xfId="0" applyNumberFormat="1" applyFont="1" applyFill="1" applyBorder="1" applyAlignment="1" applyProtection="1">
      <alignment horizontal="right" vertical="center" wrapText="1"/>
    </xf>
    <xf numFmtId="164" fontId="18" fillId="6" borderId="8" xfId="0" applyNumberFormat="1" applyFont="1" applyFill="1" applyBorder="1" applyAlignment="1" applyProtection="1">
      <alignment horizontal="right" vertical="center" wrapText="1"/>
    </xf>
    <xf numFmtId="164" fontId="6" fillId="5" borderId="8" xfId="0" applyNumberFormat="1" applyFont="1" applyFill="1" applyBorder="1" applyAlignment="1" applyProtection="1">
      <alignment horizontal="right" vertical="center" wrapText="1"/>
    </xf>
    <xf numFmtId="4" fontId="6" fillId="5" borderId="3" xfId="0" applyNumberFormat="1" applyFont="1" applyFill="1" applyBorder="1" applyAlignment="1">
      <alignment horizontal="right" vertical="center"/>
    </xf>
    <xf numFmtId="164" fontId="20" fillId="2" borderId="4" xfId="0" applyNumberFormat="1" applyFont="1" applyFill="1" applyBorder="1" applyAlignment="1" applyProtection="1">
      <alignment horizontal="right" vertical="center" wrapText="1"/>
    </xf>
    <xf numFmtId="164" fontId="20" fillId="6" borderId="8" xfId="0" applyNumberFormat="1" applyFont="1" applyFill="1" applyBorder="1" applyAlignment="1" applyProtection="1">
      <alignment horizontal="right" vertical="center" wrapText="1"/>
    </xf>
    <xf numFmtId="4" fontId="6" fillId="7" borderId="3" xfId="0" applyNumberFormat="1" applyFont="1" applyFill="1" applyBorder="1" applyAlignment="1">
      <alignment horizontal="right" vertical="center"/>
    </xf>
    <xf numFmtId="164" fontId="20" fillId="2" borderId="8" xfId="0" applyNumberFormat="1" applyFont="1" applyFill="1" applyBorder="1" applyAlignment="1" applyProtection="1">
      <alignment horizontal="right" vertical="center" wrapText="1"/>
    </xf>
    <xf numFmtId="164" fontId="20" fillId="2" borderId="8" xfId="0" quotePrefix="1" applyNumberFormat="1" applyFont="1" applyFill="1" applyBorder="1" applyAlignment="1" applyProtection="1">
      <alignment horizontal="right" vertical="center" wrapText="1"/>
    </xf>
    <xf numFmtId="164" fontId="20" fillId="2" borderId="6" xfId="0" applyNumberFormat="1" applyFont="1" applyFill="1" applyBorder="1" applyAlignment="1" applyProtection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right" vertical="center" wrapText="1"/>
    </xf>
    <xf numFmtId="164" fontId="6" fillId="0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</xf>
    <xf numFmtId="4" fontId="11" fillId="2" borderId="3" xfId="0" applyNumberFormat="1" applyFont="1" applyFill="1" applyBorder="1" applyAlignment="1" applyProtection="1">
      <alignment horizontal="right" vertical="center" wrapText="1"/>
    </xf>
    <xf numFmtId="4" fontId="10" fillId="2" borderId="3" xfId="0" quotePrefix="1" applyNumberFormat="1" applyFont="1" applyFill="1" applyBorder="1" applyAlignment="1">
      <alignment horizontal="right" vertical="center" wrapText="1"/>
    </xf>
    <xf numFmtId="4" fontId="0" fillId="0" borderId="3" xfId="0" applyNumberFormat="1" applyBorder="1"/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wrapText="1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4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quotePrefix="1" applyFont="1" applyFill="1" applyBorder="1" applyAlignment="1">
      <alignment horizontal="left" vertical="center"/>
    </xf>
    <xf numFmtId="0" fontId="11" fillId="0" borderId="4" xfId="0" quotePrefix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4" xfId="0" quotePrefix="1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 wrapText="1"/>
    </xf>
    <xf numFmtId="0" fontId="10" fillId="2" borderId="2" xfId="0" quotePrefix="1" applyFont="1" applyFill="1" applyBorder="1" applyAlignment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 applyProtection="1">
      <alignment horizontal="left" vertical="center" wrapText="1"/>
    </xf>
    <xf numFmtId="0" fontId="6" fillId="5" borderId="5" xfId="0" applyNumberFormat="1" applyFont="1" applyFill="1" applyBorder="1" applyAlignment="1" applyProtection="1">
      <alignment horizontal="left" vertical="center" wrapText="1"/>
    </xf>
    <xf numFmtId="0" fontId="6" fillId="5" borderId="8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vertical="center" wrapText="1"/>
    </xf>
    <xf numFmtId="0" fontId="6" fillId="5" borderId="2" xfId="0" applyNumberFormat="1" applyFont="1" applyFill="1" applyBorder="1" applyAlignment="1" applyProtection="1">
      <alignment vertical="center" wrapText="1"/>
    </xf>
    <xf numFmtId="0" fontId="6" fillId="5" borderId="4" xfId="0" applyNumberFormat="1" applyFont="1" applyFill="1" applyBorder="1" applyAlignment="1" applyProtection="1">
      <alignment vertical="center" wrapText="1"/>
    </xf>
  </cellXfs>
  <cellStyles count="4">
    <cellStyle name="Normal 2" xfId="2" xr:uid="{00000000-0005-0000-0000-000000000000}"/>
    <cellStyle name="Normalno" xfId="0" builtinId="0"/>
    <cellStyle name="Normalno 2" xfId="1" xr:uid="{00000000-0005-0000-0000-000002000000}"/>
    <cellStyle name="Obično_List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opLeftCell="A19" workbookViewId="0">
      <selection activeCell="I38" sqref="I38"/>
    </sheetView>
  </sheetViews>
  <sheetFormatPr defaultRowHeight="15" x14ac:dyDescent="0.25"/>
  <cols>
    <col min="1" max="1" width="6.42578125" customWidth="1"/>
    <col min="2" max="2" width="6.7109375" customWidth="1"/>
    <col min="3" max="3" width="28.7109375" customWidth="1"/>
    <col min="4" max="4" width="10.5703125" customWidth="1"/>
    <col min="5" max="5" width="19.28515625" customWidth="1"/>
    <col min="6" max="6" width="17.5703125" customWidth="1"/>
    <col min="7" max="8" width="20.7109375" customWidth="1"/>
  </cols>
  <sheetData>
    <row r="1" spans="1:8" ht="42" customHeight="1" x14ac:dyDescent="0.25">
      <c r="A1" s="192" t="s">
        <v>84</v>
      </c>
      <c r="B1" s="192"/>
      <c r="C1" s="192"/>
      <c r="D1" s="192"/>
      <c r="E1" s="192"/>
      <c r="F1" s="192"/>
      <c r="G1" s="192"/>
      <c r="H1" s="192"/>
    </row>
    <row r="2" spans="1:8" ht="18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15.75" customHeight="1" x14ac:dyDescent="0.25">
      <c r="A3" s="192" t="s">
        <v>24</v>
      </c>
      <c r="B3" s="192"/>
      <c r="C3" s="192"/>
      <c r="D3" s="192"/>
      <c r="E3" s="192"/>
      <c r="F3" s="192"/>
      <c r="G3" s="192"/>
      <c r="H3" s="192"/>
    </row>
    <row r="4" spans="1:8" ht="18" x14ac:dyDescent="0.25">
      <c r="A4" s="19"/>
      <c r="B4" s="19"/>
      <c r="C4" s="19"/>
      <c r="D4" s="19"/>
      <c r="E4" s="19"/>
      <c r="F4" s="19"/>
      <c r="G4" s="4"/>
      <c r="H4" s="4"/>
    </row>
    <row r="5" spans="1:8" ht="18" customHeight="1" x14ac:dyDescent="0.25">
      <c r="A5" s="192" t="s">
        <v>7</v>
      </c>
      <c r="B5" s="192"/>
      <c r="C5" s="192"/>
      <c r="D5" s="192"/>
      <c r="E5" s="192"/>
      <c r="F5" s="192"/>
      <c r="G5" s="192"/>
      <c r="H5" s="192"/>
    </row>
    <row r="6" spans="1:8" ht="18" x14ac:dyDescent="0.25">
      <c r="A6" s="19"/>
      <c r="B6" s="19"/>
      <c r="C6" s="19"/>
      <c r="D6" s="19"/>
      <c r="E6" s="19"/>
      <c r="F6" s="19"/>
      <c r="G6" s="4"/>
      <c r="H6" s="4"/>
    </row>
    <row r="7" spans="1:8" ht="15.75" customHeight="1" x14ac:dyDescent="0.25">
      <c r="A7" s="192" t="s">
        <v>119</v>
      </c>
      <c r="B7" s="192"/>
      <c r="C7" s="192"/>
      <c r="D7" s="192"/>
      <c r="E7" s="192"/>
      <c r="F7" s="192"/>
      <c r="G7" s="192"/>
      <c r="H7" s="192"/>
    </row>
    <row r="8" spans="1:8" ht="18" x14ac:dyDescent="0.25">
      <c r="A8" s="19"/>
      <c r="B8" s="19"/>
      <c r="C8" s="19"/>
      <c r="D8" s="19"/>
      <c r="E8" s="19"/>
      <c r="F8" s="19"/>
      <c r="G8" s="4"/>
      <c r="H8" s="4"/>
    </row>
    <row r="9" spans="1:8" ht="25.5" x14ac:dyDescent="0.25">
      <c r="A9" s="17" t="s">
        <v>8</v>
      </c>
      <c r="B9" s="117" t="s">
        <v>9</v>
      </c>
      <c r="C9" s="117" t="s">
        <v>6</v>
      </c>
      <c r="D9" s="117" t="s">
        <v>85</v>
      </c>
      <c r="E9" s="17" t="s">
        <v>86</v>
      </c>
      <c r="F9" s="17" t="s">
        <v>87</v>
      </c>
      <c r="G9" s="17" t="s">
        <v>36</v>
      </c>
      <c r="H9" s="17" t="s">
        <v>88</v>
      </c>
    </row>
    <row r="10" spans="1:8" x14ac:dyDescent="0.25">
      <c r="A10" s="143"/>
      <c r="B10" s="144"/>
      <c r="C10" s="145" t="s">
        <v>0</v>
      </c>
      <c r="D10" s="144">
        <v>0</v>
      </c>
      <c r="E10" s="189">
        <v>2150899.88</v>
      </c>
      <c r="F10" s="189">
        <f>F12+F13+F14+F15+F16+F17</f>
        <v>2688015.63</v>
      </c>
      <c r="G10" s="189">
        <f>G12+G13+G14+G15+G16+G17</f>
        <v>2837685.98</v>
      </c>
      <c r="H10" s="189">
        <f t="shared" ref="H10" si="0">H12+H13+H14+H15+H16+H17</f>
        <v>2884122.02</v>
      </c>
    </row>
    <row r="11" spans="1:8" ht="26.25" customHeight="1" x14ac:dyDescent="0.25">
      <c r="A11" s="7">
        <v>6</v>
      </c>
      <c r="B11" s="7"/>
      <c r="C11" s="7" t="s">
        <v>11</v>
      </c>
      <c r="D11" s="119"/>
      <c r="E11" s="96">
        <f>E12+E13+E14+E15+E16+E17</f>
        <v>2150899.85</v>
      </c>
      <c r="F11" s="190">
        <v>2710532.52</v>
      </c>
      <c r="G11" s="190">
        <v>2837685.98</v>
      </c>
      <c r="H11" s="190">
        <v>2884122.02</v>
      </c>
    </row>
    <row r="12" spans="1:8" ht="47.25" customHeight="1" x14ac:dyDescent="0.25">
      <c r="A12" s="7"/>
      <c r="B12" s="12">
        <v>63</v>
      </c>
      <c r="C12" s="12" t="s">
        <v>37</v>
      </c>
      <c r="D12" s="119"/>
      <c r="E12" s="96">
        <f>1739450+95079.43</f>
        <v>1834529.43</v>
      </c>
      <c r="F12" s="96">
        <f>1885205+219640+6100+1060.3+22081.72+72+125129.78+8156.13</f>
        <v>2267444.9299999997</v>
      </c>
      <c r="G12" s="96">
        <v>2392417.6800000002</v>
      </c>
      <c r="H12" s="96">
        <v>2436743.5</v>
      </c>
    </row>
    <row r="13" spans="1:8" ht="47.25" customHeight="1" x14ac:dyDescent="0.25">
      <c r="A13" s="7"/>
      <c r="B13" s="12">
        <v>64</v>
      </c>
      <c r="C13" s="12" t="s">
        <v>127</v>
      </c>
      <c r="D13" s="119"/>
      <c r="E13" s="96">
        <v>1.33</v>
      </c>
      <c r="F13" s="96">
        <v>2</v>
      </c>
      <c r="G13" s="96">
        <v>2</v>
      </c>
      <c r="H13" s="96">
        <v>2</v>
      </c>
    </row>
    <row r="14" spans="1:8" ht="47.25" customHeight="1" x14ac:dyDescent="0.25">
      <c r="A14" s="7"/>
      <c r="B14" s="12">
        <v>65</v>
      </c>
      <c r="C14" s="12" t="s">
        <v>65</v>
      </c>
      <c r="D14" s="119"/>
      <c r="E14" s="96">
        <v>663.61</v>
      </c>
      <c r="F14" s="96">
        <v>650</v>
      </c>
      <c r="G14" s="96">
        <v>700</v>
      </c>
      <c r="H14" s="96">
        <v>700</v>
      </c>
    </row>
    <row r="15" spans="1:8" ht="47.25" customHeight="1" x14ac:dyDescent="0.25">
      <c r="A15" s="7"/>
      <c r="B15" s="12">
        <v>66</v>
      </c>
      <c r="C15" s="12" t="s">
        <v>128</v>
      </c>
      <c r="D15" s="119"/>
      <c r="E15" s="96">
        <f>11546.88+517.62</f>
        <v>12064.5</v>
      </c>
      <c r="F15" s="96">
        <f>910+21495</f>
        <v>22405</v>
      </c>
      <c r="G15" s="96">
        <v>22445</v>
      </c>
      <c r="H15" s="96">
        <v>22445</v>
      </c>
    </row>
    <row r="16" spans="1:8" ht="46.5" customHeight="1" x14ac:dyDescent="0.25">
      <c r="A16" s="8"/>
      <c r="B16" s="8">
        <v>67</v>
      </c>
      <c r="C16" s="12" t="s">
        <v>38</v>
      </c>
      <c r="D16" s="119"/>
      <c r="E16" s="96">
        <v>303561.34999999998</v>
      </c>
      <c r="F16" s="96">
        <v>397435.7</v>
      </c>
      <c r="G16" s="96">
        <v>422043.3</v>
      </c>
      <c r="H16" s="96">
        <v>424153.52</v>
      </c>
    </row>
    <row r="17" spans="1:8" ht="46.5" customHeight="1" x14ac:dyDescent="0.25">
      <c r="A17" s="8"/>
      <c r="B17" s="8">
        <v>68</v>
      </c>
      <c r="C17" s="12" t="s">
        <v>129</v>
      </c>
      <c r="D17" s="119"/>
      <c r="E17" s="96">
        <v>79.63</v>
      </c>
      <c r="F17" s="96">
        <v>78</v>
      </c>
      <c r="G17" s="96">
        <v>78</v>
      </c>
      <c r="H17" s="96">
        <v>78</v>
      </c>
    </row>
    <row r="18" spans="1:8" ht="38.25" customHeight="1" x14ac:dyDescent="0.25">
      <c r="A18" s="10">
        <v>7</v>
      </c>
      <c r="B18" s="11"/>
      <c r="C18" s="20" t="s">
        <v>120</v>
      </c>
      <c r="D18" s="119"/>
      <c r="E18" s="96">
        <v>0</v>
      </c>
      <c r="F18" s="96">
        <v>0</v>
      </c>
      <c r="G18" s="96">
        <v>0</v>
      </c>
      <c r="H18" s="96">
        <v>0</v>
      </c>
    </row>
    <row r="19" spans="1:8" ht="42" customHeight="1" x14ac:dyDescent="0.25">
      <c r="A19" s="12"/>
      <c r="B19" s="12">
        <v>72</v>
      </c>
      <c r="C19" s="21" t="s">
        <v>121</v>
      </c>
      <c r="D19" s="119"/>
      <c r="E19" s="96">
        <v>0</v>
      </c>
      <c r="F19" s="96">
        <v>0</v>
      </c>
      <c r="G19" s="96">
        <v>0</v>
      </c>
      <c r="H19" s="103">
        <v>0</v>
      </c>
    </row>
    <row r="22" spans="1:8" ht="15.75" x14ac:dyDescent="0.25">
      <c r="A22" s="192" t="s">
        <v>122</v>
      </c>
      <c r="B22" s="193"/>
      <c r="C22" s="193"/>
      <c r="D22" s="193"/>
      <c r="E22" s="193"/>
      <c r="F22" s="193"/>
      <c r="G22" s="193"/>
      <c r="H22" s="193"/>
    </row>
    <row r="23" spans="1:8" ht="18" x14ac:dyDescent="0.25">
      <c r="A23" s="19"/>
      <c r="B23" s="19"/>
      <c r="C23" s="19"/>
      <c r="D23" s="19"/>
      <c r="E23" s="19"/>
      <c r="F23" s="19"/>
      <c r="G23" s="4"/>
      <c r="H23" s="4"/>
    </row>
    <row r="24" spans="1:8" ht="25.5" x14ac:dyDescent="0.25">
      <c r="A24" s="17" t="s">
        <v>8</v>
      </c>
      <c r="B24" s="117" t="s">
        <v>9</v>
      </c>
      <c r="C24" s="117" t="s">
        <v>13</v>
      </c>
      <c r="D24" s="117" t="s">
        <v>85</v>
      </c>
      <c r="E24" s="17" t="s">
        <v>86</v>
      </c>
      <c r="F24" s="17" t="s">
        <v>87</v>
      </c>
      <c r="G24" s="17" t="s">
        <v>36</v>
      </c>
      <c r="H24" s="17" t="s">
        <v>88</v>
      </c>
    </row>
    <row r="25" spans="1:8" ht="29.25" customHeight="1" x14ac:dyDescent="0.25">
      <c r="A25" s="143"/>
      <c r="B25" s="144"/>
      <c r="C25" s="145" t="s">
        <v>1</v>
      </c>
      <c r="D25" s="144">
        <v>0</v>
      </c>
      <c r="E25" s="189">
        <f>E26+E31</f>
        <v>2155677.8799999994</v>
      </c>
      <c r="F25" s="189">
        <f>F26+F31</f>
        <v>2693627.58</v>
      </c>
      <c r="G25" s="191">
        <f>G26+G31</f>
        <v>2837685.98</v>
      </c>
      <c r="H25" s="189">
        <f>H26+H31</f>
        <v>2884122.0200000005</v>
      </c>
    </row>
    <row r="26" spans="1:8" ht="15.75" customHeight="1" x14ac:dyDescent="0.25">
      <c r="A26" s="7">
        <v>3</v>
      </c>
      <c r="B26" s="7"/>
      <c r="C26" s="7" t="s">
        <v>14</v>
      </c>
      <c r="D26" s="119"/>
      <c r="E26" s="102">
        <f>E27+E28+E29+E30</f>
        <v>2124488.0199999996</v>
      </c>
      <c r="F26" s="102">
        <f>F27+F28+F29+F30</f>
        <v>2647778.02</v>
      </c>
      <c r="G26" s="102">
        <f>G27+G28+G29+G30</f>
        <v>2798925.98</v>
      </c>
      <c r="H26" s="102">
        <f t="shared" ref="H26" si="1">H27+H28+H29+H30</f>
        <v>2840162.0200000005</v>
      </c>
    </row>
    <row r="27" spans="1:8" ht="15.75" customHeight="1" x14ac:dyDescent="0.25">
      <c r="A27" s="7"/>
      <c r="B27" s="12">
        <v>31</v>
      </c>
      <c r="C27" s="12" t="s">
        <v>15</v>
      </c>
      <c r="D27" s="119"/>
      <c r="E27" s="96">
        <v>1793884.93</v>
      </c>
      <c r="F27" s="96">
        <f>1846205+600+100200+24598.5+118482.78+8015.2+20908.72</f>
        <v>2119010.2000000002</v>
      </c>
      <c r="G27" s="96">
        <f>1938515.25+600+105210+27441+132174.15+23324.85+8415</f>
        <v>2235680.25</v>
      </c>
      <c r="H27" s="96">
        <f>1981901.07+600+107214+27441+132174.15+23324.85+8580</f>
        <v>2281235.0700000003</v>
      </c>
    </row>
    <row r="28" spans="1:8" x14ac:dyDescent="0.25">
      <c r="A28" s="8"/>
      <c r="B28" s="8">
        <v>32</v>
      </c>
      <c r="C28" s="8" t="s">
        <v>27</v>
      </c>
      <c r="D28" s="119"/>
      <c r="E28" s="96">
        <v>255747.43</v>
      </c>
      <c r="F28" s="96">
        <f>225849.89+39000+4315+250+186140+310+1122.39+2300+8156.13+1060.3+1380+6647+1173+72-6000-22507.89</f>
        <v>449267.82</v>
      </c>
      <c r="G28" s="96">
        <f>472898.73+72</f>
        <v>472970.73</v>
      </c>
      <c r="H28" s="96">
        <f>208362.52+40500+4315+275+191780+350+2461+1060.3+1425+6863.75+1211.25+72+8156.13</f>
        <v>466831.95</v>
      </c>
    </row>
    <row r="29" spans="1:8" x14ac:dyDescent="0.25">
      <c r="A29" s="8"/>
      <c r="B29" s="8">
        <v>34</v>
      </c>
      <c r="C29" s="8" t="s">
        <v>130</v>
      </c>
      <c r="D29" s="119"/>
      <c r="E29" s="96">
        <v>530.89</v>
      </c>
      <c r="F29" s="96">
        <v>600</v>
      </c>
      <c r="G29" s="96">
        <v>650</v>
      </c>
      <c r="H29" s="96">
        <v>670</v>
      </c>
    </row>
    <row r="30" spans="1:8" x14ac:dyDescent="0.25">
      <c r="A30" s="8"/>
      <c r="B30" s="8">
        <v>37</v>
      </c>
      <c r="C30" s="8" t="s">
        <v>131</v>
      </c>
      <c r="D30" s="119"/>
      <c r="E30" s="96">
        <v>74324.77</v>
      </c>
      <c r="F30" s="96">
        <f>45000+33500+400</f>
        <v>78900</v>
      </c>
      <c r="G30" s="96">
        <f>46200+43000+425</f>
        <v>89625</v>
      </c>
      <c r="H30" s="96">
        <f>48000+43000+425</f>
        <v>91425</v>
      </c>
    </row>
    <row r="31" spans="1:8" ht="34.5" customHeight="1" x14ac:dyDescent="0.25">
      <c r="A31" s="10">
        <v>4</v>
      </c>
      <c r="B31" s="11"/>
      <c r="C31" s="20" t="s">
        <v>16</v>
      </c>
      <c r="D31" s="119"/>
      <c r="E31" s="102">
        <v>31189.86</v>
      </c>
      <c r="F31" s="102">
        <f>12000+17260+6100+4489.56+6000</f>
        <v>45849.56</v>
      </c>
      <c r="G31" s="102">
        <f>15000+17260+6500</f>
        <v>38760</v>
      </c>
      <c r="H31" s="102">
        <f>20000+17260+6700</f>
        <v>43960</v>
      </c>
    </row>
    <row r="32" spans="1:8" ht="48" customHeight="1" x14ac:dyDescent="0.25">
      <c r="A32" s="12"/>
      <c r="B32" s="12">
        <v>42</v>
      </c>
      <c r="C32" s="21" t="s">
        <v>39</v>
      </c>
      <c r="D32" s="119"/>
      <c r="E32" s="96">
        <v>31189.86</v>
      </c>
      <c r="F32" s="96">
        <v>45849.56</v>
      </c>
      <c r="G32" s="96">
        <v>38760</v>
      </c>
      <c r="H32" s="103">
        <v>43960</v>
      </c>
    </row>
  </sheetData>
  <mergeCells count="5">
    <mergeCell ref="A1:H1"/>
    <mergeCell ref="A3:H3"/>
    <mergeCell ref="A5:H5"/>
    <mergeCell ref="A7:H7"/>
    <mergeCell ref="A22:H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tabSelected="1" workbookViewId="0">
      <selection activeCell="H27" sqref="H27"/>
    </sheetView>
  </sheetViews>
  <sheetFormatPr defaultRowHeight="15" x14ac:dyDescent="0.25"/>
  <cols>
    <col min="5" max="6" width="25.28515625" customWidth="1"/>
    <col min="7" max="9" width="25.28515625" style="107" customWidth="1"/>
    <col min="10" max="10" width="21.140625" customWidth="1"/>
  </cols>
  <sheetData>
    <row r="1" spans="1:10" ht="42" customHeight="1" x14ac:dyDescent="0.25">
      <c r="A1" s="192" t="s">
        <v>84</v>
      </c>
      <c r="B1" s="192"/>
      <c r="C1" s="192"/>
      <c r="D1" s="192"/>
      <c r="E1" s="192"/>
      <c r="F1" s="192"/>
      <c r="G1" s="192"/>
      <c r="H1" s="192"/>
      <c r="I1" s="192"/>
    </row>
    <row r="2" spans="1:10" ht="18" customHeight="1" x14ac:dyDescent="0.25">
      <c r="A2" s="3"/>
      <c r="B2" s="3"/>
      <c r="C2" s="3"/>
      <c r="D2" s="3"/>
      <c r="E2" s="3"/>
      <c r="F2" s="19"/>
      <c r="G2" s="98"/>
      <c r="H2" s="98"/>
      <c r="I2" s="98"/>
    </row>
    <row r="3" spans="1:10" ht="15.75" x14ac:dyDescent="0.25">
      <c r="A3" s="192" t="s">
        <v>24</v>
      </c>
      <c r="B3" s="192"/>
      <c r="C3" s="192"/>
      <c r="D3" s="192"/>
      <c r="E3" s="192"/>
      <c r="F3" s="192"/>
      <c r="G3" s="192"/>
      <c r="H3" s="212"/>
      <c r="I3" s="212"/>
    </row>
    <row r="4" spans="1:10" ht="18" x14ac:dyDescent="0.25">
      <c r="A4" s="3"/>
      <c r="B4" s="3"/>
      <c r="C4" s="3"/>
      <c r="D4" s="3"/>
      <c r="E4" s="3"/>
      <c r="F4" s="19"/>
      <c r="G4" s="98"/>
      <c r="H4" s="99"/>
      <c r="I4" s="99"/>
    </row>
    <row r="5" spans="1:10" ht="15.75" x14ac:dyDescent="0.25">
      <c r="A5" s="192" t="s">
        <v>32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8" x14ac:dyDescent="0.25">
      <c r="A6" s="1"/>
      <c r="B6" s="2"/>
      <c r="C6" s="2"/>
      <c r="D6" s="2"/>
      <c r="E6" s="5"/>
      <c r="F6" s="5"/>
      <c r="G6" s="109"/>
      <c r="H6" s="109"/>
      <c r="I6" s="110" t="s">
        <v>34</v>
      </c>
    </row>
    <row r="7" spans="1:10" ht="25.5" x14ac:dyDescent="0.25">
      <c r="A7" s="22"/>
      <c r="B7" s="23"/>
      <c r="C7" s="23"/>
      <c r="D7" s="24"/>
      <c r="E7" s="25"/>
      <c r="F7" s="134" t="s">
        <v>103</v>
      </c>
      <c r="G7" s="134" t="s">
        <v>86</v>
      </c>
      <c r="H7" s="134" t="s">
        <v>104</v>
      </c>
      <c r="I7" s="134" t="s">
        <v>105</v>
      </c>
      <c r="J7" s="134" t="s">
        <v>106</v>
      </c>
    </row>
    <row r="8" spans="1:10" ht="15" customHeight="1" x14ac:dyDescent="0.25">
      <c r="A8" s="206" t="s">
        <v>0</v>
      </c>
      <c r="B8" s="207"/>
      <c r="C8" s="207"/>
      <c r="D8" s="207"/>
      <c r="E8" s="208"/>
      <c r="F8" s="138">
        <f>F9+F10</f>
        <v>0</v>
      </c>
      <c r="G8" s="138">
        <f t="shared" ref="G8:J8" si="0">G9+G10</f>
        <v>2150899.86</v>
      </c>
      <c r="H8" s="138">
        <f t="shared" si="0"/>
        <v>2688015.63</v>
      </c>
      <c r="I8" s="138">
        <f t="shared" si="0"/>
        <v>2837685.98</v>
      </c>
      <c r="J8" s="138">
        <f t="shared" si="0"/>
        <v>2884122.02</v>
      </c>
    </row>
    <row r="9" spans="1:10" ht="15" customHeight="1" x14ac:dyDescent="0.25">
      <c r="A9" s="213" t="s">
        <v>113</v>
      </c>
      <c r="B9" s="214"/>
      <c r="C9" s="214"/>
      <c r="D9" s="214"/>
      <c r="E9" s="215"/>
      <c r="F9" s="139"/>
      <c r="G9" s="139">
        <v>2150899.86</v>
      </c>
      <c r="H9" s="139">
        <v>2688015.63</v>
      </c>
      <c r="I9" s="139">
        <v>2837685.98</v>
      </c>
      <c r="J9" s="139">
        <v>2884122.02</v>
      </c>
    </row>
    <row r="10" spans="1:10" x14ac:dyDescent="0.25">
      <c r="A10" s="216" t="s">
        <v>114</v>
      </c>
      <c r="B10" s="217"/>
      <c r="C10" s="217"/>
      <c r="D10" s="217"/>
      <c r="E10" s="218"/>
      <c r="F10" s="139"/>
      <c r="G10" s="139"/>
      <c r="H10" s="139">
        <v>0</v>
      </c>
      <c r="I10" s="139">
        <v>0</v>
      </c>
      <c r="J10" s="139">
        <v>0</v>
      </c>
    </row>
    <row r="11" spans="1:10" x14ac:dyDescent="0.25">
      <c r="A11" s="26" t="s">
        <v>1</v>
      </c>
      <c r="B11" s="114"/>
      <c r="C11" s="114"/>
      <c r="D11" s="114"/>
      <c r="E11" s="114"/>
      <c r="F11" s="138">
        <f>F12+F13</f>
        <v>0</v>
      </c>
      <c r="G11" s="138">
        <f t="shared" ref="G11:J11" si="1">G12+G13</f>
        <v>2155677.86</v>
      </c>
      <c r="H11" s="138">
        <f t="shared" si="1"/>
        <v>2693627.58</v>
      </c>
      <c r="I11" s="138">
        <f t="shared" si="1"/>
        <v>2837685.98</v>
      </c>
      <c r="J11" s="138">
        <f t="shared" si="1"/>
        <v>2884122.02</v>
      </c>
    </row>
    <row r="12" spans="1:10" ht="15" customHeight="1" x14ac:dyDescent="0.25">
      <c r="A12" s="209" t="s">
        <v>115</v>
      </c>
      <c r="B12" s="210"/>
      <c r="C12" s="210"/>
      <c r="D12" s="210"/>
      <c r="E12" s="211"/>
      <c r="F12" s="139"/>
      <c r="G12" s="139">
        <v>2124488</v>
      </c>
      <c r="H12" s="139">
        <f>2676285.91-6000-22507.89</f>
        <v>2647778.02</v>
      </c>
      <c r="I12" s="139">
        <v>2798925.98</v>
      </c>
      <c r="J12" s="140">
        <v>2840162.02</v>
      </c>
    </row>
    <row r="13" spans="1:10" x14ac:dyDescent="0.25">
      <c r="A13" s="219" t="s">
        <v>116</v>
      </c>
      <c r="B13" s="220"/>
      <c r="C13" s="220"/>
      <c r="D13" s="220"/>
      <c r="E13" s="221"/>
      <c r="F13" s="141"/>
      <c r="G13" s="141">
        <v>31189.86</v>
      </c>
      <c r="H13" s="141">
        <f>39849.56+6000</f>
        <v>45849.56</v>
      </c>
      <c r="I13" s="141">
        <v>38760</v>
      </c>
      <c r="J13" s="140">
        <v>43960</v>
      </c>
    </row>
    <row r="14" spans="1:10" ht="15" customHeight="1" x14ac:dyDescent="0.25">
      <c r="A14" s="201" t="s">
        <v>2</v>
      </c>
      <c r="B14" s="222"/>
      <c r="C14" s="222"/>
      <c r="D14" s="222"/>
      <c r="E14" s="223"/>
      <c r="F14" s="138">
        <f>F8-F11</f>
        <v>0</v>
      </c>
      <c r="G14" s="138">
        <f t="shared" ref="G14:J14" si="2">G8-G11</f>
        <v>-4778</v>
      </c>
      <c r="H14" s="138">
        <f t="shared" si="2"/>
        <v>-5611.9500000001863</v>
      </c>
      <c r="I14" s="138">
        <f t="shared" si="2"/>
        <v>0</v>
      </c>
      <c r="J14" s="138">
        <f t="shared" si="2"/>
        <v>0</v>
      </c>
    </row>
    <row r="15" spans="1:10" ht="18" x14ac:dyDescent="0.25">
      <c r="A15" s="19"/>
      <c r="B15" s="18"/>
      <c r="C15" s="18"/>
      <c r="D15" s="18"/>
      <c r="E15" s="18"/>
      <c r="F15" s="18"/>
      <c r="G15" s="18"/>
      <c r="H15" s="142"/>
      <c r="I15" s="142"/>
      <c r="J15" s="142"/>
    </row>
    <row r="16" spans="1:10" ht="15.75" customHeight="1" x14ac:dyDescent="0.25">
      <c r="A16" s="192" t="s">
        <v>33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ht="18" x14ac:dyDescent="0.25">
      <c r="A17" s="19"/>
      <c r="B17" s="18"/>
      <c r="C17" s="18"/>
      <c r="D17" s="18"/>
      <c r="E17" s="18"/>
      <c r="F17" s="18"/>
      <c r="G17" s="18"/>
      <c r="H17" s="142"/>
      <c r="I17" s="142"/>
      <c r="J17" s="142"/>
    </row>
    <row r="18" spans="1:10" ht="25.5" x14ac:dyDescent="0.25">
      <c r="A18" s="22"/>
      <c r="B18" s="23"/>
      <c r="C18" s="23"/>
      <c r="D18" s="24"/>
      <c r="E18" s="25"/>
      <c r="F18" s="134" t="s">
        <v>103</v>
      </c>
      <c r="G18" s="134" t="s">
        <v>86</v>
      </c>
      <c r="H18" s="134" t="s">
        <v>104</v>
      </c>
      <c r="I18" s="134" t="s">
        <v>105</v>
      </c>
      <c r="J18" s="134" t="s">
        <v>106</v>
      </c>
    </row>
    <row r="19" spans="1:10" x14ac:dyDescent="0.25">
      <c r="A19" s="219" t="s">
        <v>117</v>
      </c>
      <c r="B19" s="220"/>
      <c r="C19" s="220"/>
      <c r="D19" s="220"/>
      <c r="E19" s="221"/>
      <c r="F19" s="141"/>
      <c r="G19" s="141"/>
      <c r="H19" s="141"/>
      <c r="I19" s="141"/>
      <c r="J19" s="140"/>
    </row>
    <row r="20" spans="1:10" x14ac:dyDescent="0.25">
      <c r="A20" s="219" t="s">
        <v>118</v>
      </c>
      <c r="B20" s="220"/>
      <c r="C20" s="220"/>
      <c r="D20" s="220"/>
      <c r="E20" s="221"/>
      <c r="F20" s="141"/>
      <c r="G20" s="141"/>
      <c r="H20" s="141"/>
      <c r="I20" s="141"/>
      <c r="J20" s="140"/>
    </row>
    <row r="21" spans="1:10" ht="15" customHeight="1" x14ac:dyDescent="0.25">
      <c r="A21" s="194" t="s">
        <v>4</v>
      </c>
      <c r="B21" s="194"/>
      <c r="C21" s="194"/>
      <c r="D21" s="194"/>
      <c r="E21" s="194"/>
      <c r="F21" s="138">
        <f>F19-F20</f>
        <v>0</v>
      </c>
      <c r="G21" s="138">
        <f t="shared" ref="G21:J21" si="3">G19-G20</f>
        <v>0</v>
      </c>
      <c r="H21" s="138">
        <f t="shared" si="3"/>
        <v>0</v>
      </c>
      <c r="I21" s="138">
        <f t="shared" si="3"/>
        <v>0</v>
      </c>
      <c r="J21" s="138">
        <f t="shared" si="3"/>
        <v>0</v>
      </c>
    </row>
    <row r="22" spans="1:10" ht="15" customHeight="1" x14ac:dyDescent="0.25">
      <c r="A22" s="194" t="s">
        <v>5</v>
      </c>
      <c r="B22" s="194"/>
      <c r="C22" s="194"/>
      <c r="D22" s="194"/>
      <c r="E22" s="194"/>
      <c r="F22" s="138">
        <f>F14+F21</f>
        <v>0</v>
      </c>
      <c r="G22" s="138">
        <f t="shared" ref="G22:J22" si="4">G14+G21</f>
        <v>-4778</v>
      </c>
      <c r="H22" s="138">
        <f t="shared" si="4"/>
        <v>-5611.9500000001863</v>
      </c>
      <c r="I22" s="138">
        <f t="shared" si="4"/>
        <v>0</v>
      </c>
      <c r="J22" s="138">
        <f t="shared" si="4"/>
        <v>0</v>
      </c>
    </row>
    <row r="23" spans="1:10" ht="18" x14ac:dyDescent="0.25">
      <c r="A23" s="19"/>
      <c r="B23" s="19"/>
      <c r="C23" s="19"/>
      <c r="D23" s="19"/>
      <c r="E23" s="19"/>
      <c r="F23" s="19"/>
      <c r="G23" s="98"/>
      <c r="H23" s="99"/>
      <c r="I23" s="99"/>
      <c r="J23" s="94"/>
    </row>
    <row r="24" spans="1:10" ht="22.5" customHeight="1" x14ac:dyDescent="0.25">
      <c r="A24" s="192" t="s">
        <v>111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25" spans="1:10" ht="15.75" x14ac:dyDescent="0.25">
      <c r="A25" s="112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25.5" x14ac:dyDescent="0.25">
      <c r="A26" s="22"/>
      <c r="B26" s="23"/>
      <c r="C26" s="23"/>
      <c r="D26" s="24"/>
      <c r="E26" s="25"/>
      <c r="F26" s="134" t="s">
        <v>103</v>
      </c>
      <c r="G26" s="134" t="s">
        <v>86</v>
      </c>
      <c r="H26" s="134" t="s">
        <v>104</v>
      </c>
      <c r="I26" s="134" t="s">
        <v>105</v>
      </c>
      <c r="J26" s="134" t="s">
        <v>106</v>
      </c>
    </row>
    <row r="27" spans="1:10" ht="15" customHeight="1" x14ac:dyDescent="0.25">
      <c r="A27" s="196" t="s">
        <v>107</v>
      </c>
      <c r="B27" s="197"/>
      <c r="C27" s="197"/>
      <c r="D27" s="197"/>
      <c r="E27" s="198"/>
      <c r="F27" s="129">
        <v>0</v>
      </c>
      <c r="G27" s="129">
        <v>7432.48</v>
      </c>
      <c r="H27" s="129">
        <v>5612</v>
      </c>
      <c r="I27" s="129">
        <v>0</v>
      </c>
      <c r="J27" s="130">
        <v>0</v>
      </c>
    </row>
    <row r="28" spans="1:10" ht="30" customHeight="1" x14ac:dyDescent="0.25">
      <c r="A28" s="201" t="s">
        <v>109</v>
      </c>
      <c r="B28" s="202"/>
      <c r="C28" s="202"/>
      <c r="D28" s="202"/>
      <c r="E28" s="202"/>
      <c r="F28" s="135">
        <f>F21+F27</f>
        <v>0</v>
      </c>
      <c r="G28" s="135">
        <v>4778</v>
      </c>
      <c r="H28" s="135">
        <v>0</v>
      </c>
      <c r="I28" s="135">
        <f>I21+I27</f>
        <v>0</v>
      </c>
      <c r="J28" s="136">
        <f>J21+J27</f>
        <v>0</v>
      </c>
    </row>
    <row r="29" spans="1:10" ht="43.5" customHeight="1" x14ac:dyDescent="0.25">
      <c r="A29" s="206" t="s">
        <v>112</v>
      </c>
      <c r="B29" s="207"/>
      <c r="C29" s="207"/>
      <c r="D29" s="207"/>
      <c r="E29" s="208"/>
      <c r="F29" s="135">
        <f>F13+F20+F27-F28</f>
        <v>0</v>
      </c>
      <c r="G29" s="135">
        <v>2654</v>
      </c>
      <c r="H29" s="135">
        <v>0</v>
      </c>
      <c r="I29" s="135">
        <v>0</v>
      </c>
      <c r="J29" s="136">
        <v>0</v>
      </c>
    </row>
    <row r="30" spans="1:10" ht="15.75" x14ac:dyDescent="0.25">
      <c r="A30" s="133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11.25" customHeight="1" x14ac:dyDescent="0.25">
      <c r="A31" s="14"/>
      <c r="B31" s="15"/>
      <c r="C31" s="15"/>
      <c r="D31" s="15"/>
      <c r="E31" s="15"/>
      <c r="F31" s="15"/>
      <c r="G31" s="111"/>
      <c r="H31" s="111"/>
      <c r="I31" s="111"/>
    </row>
    <row r="32" spans="1:10" ht="29.25" customHeight="1" x14ac:dyDescent="0.25">
      <c r="A32" s="204"/>
      <c r="B32" s="205"/>
      <c r="C32" s="205"/>
      <c r="D32" s="205"/>
      <c r="E32" s="205"/>
      <c r="F32" s="205"/>
      <c r="G32" s="205"/>
      <c r="H32" s="205"/>
      <c r="I32" s="205"/>
    </row>
    <row r="33" spans="1:10" ht="16.5" customHeight="1" x14ac:dyDescent="0.25">
      <c r="A33" s="203" t="s">
        <v>102</v>
      </c>
      <c r="B33" s="203"/>
      <c r="C33" s="203"/>
      <c r="D33" s="203"/>
      <c r="E33" s="203"/>
      <c r="F33" s="203"/>
      <c r="G33" s="203"/>
      <c r="H33" s="203"/>
      <c r="I33" s="203"/>
      <c r="J33" s="203"/>
    </row>
    <row r="34" spans="1:10" ht="18" x14ac:dyDescent="0.25">
      <c r="A34" s="121"/>
      <c r="B34" s="122"/>
      <c r="C34" s="122"/>
      <c r="D34" s="122"/>
      <c r="E34" s="122"/>
      <c r="F34" s="122"/>
      <c r="G34" s="122"/>
      <c r="H34" s="123"/>
      <c r="I34" s="123"/>
      <c r="J34" s="123"/>
    </row>
    <row r="35" spans="1:10" ht="34.5" customHeight="1" x14ac:dyDescent="0.25">
      <c r="A35" s="124"/>
      <c r="B35" s="125"/>
      <c r="C35" s="125"/>
      <c r="D35" s="126"/>
      <c r="E35" s="127"/>
      <c r="F35" s="128" t="s">
        <v>103</v>
      </c>
      <c r="G35" s="128" t="s">
        <v>86</v>
      </c>
      <c r="H35" s="128" t="s">
        <v>104</v>
      </c>
      <c r="I35" s="128" t="s">
        <v>105</v>
      </c>
      <c r="J35" s="128" t="s">
        <v>106</v>
      </c>
    </row>
    <row r="36" spans="1:10" ht="29.25" customHeight="1" x14ac:dyDescent="0.25">
      <c r="A36" s="196" t="s">
        <v>107</v>
      </c>
      <c r="B36" s="197"/>
      <c r="C36" s="197"/>
      <c r="D36" s="197"/>
      <c r="E36" s="198"/>
      <c r="F36" s="129">
        <v>0</v>
      </c>
      <c r="G36" s="129">
        <f>F39</f>
        <v>0</v>
      </c>
      <c r="H36" s="129">
        <f>G39</f>
        <v>0</v>
      </c>
      <c r="I36" s="129">
        <f>H39</f>
        <v>0</v>
      </c>
      <c r="J36" s="130">
        <f>I39</f>
        <v>0</v>
      </c>
    </row>
    <row r="37" spans="1:10" ht="28.5" customHeight="1" x14ac:dyDescent="0.25">
      <c r="A37" s="196" t="s">
        <v>3</v>
      </c>
      <c r="B37" s="197"/>
      <c r="C37" s="197"/>
      <c r="D37" s="197"/>
      <c r="E37" s="198"/>
      <c r="F37" s="129">
        <v>0</v>
      </c>
      <c r="G37" s="129">
        <v>0</v>
      </c>
      <c r="H37" s="129">
        <v>0</v>
      </c>
      <c r="I37" s="129">
        <v>0</v>
      </c>
      <c r="J37" s="130">
        <v>0</v>
      </c>
    </row>
    <row r="38" spans="1:10" x14ac:dyDescent="0.25">
      <c r="A38" s="196" t="s">
        <v>108</v>
      </c>
      <c r="B38" s="199"/>
      <c r="C38" s="199"/>
      <c r="D38" s="199"/>
      <c r="E38" s="200"/>
      <c r="F38" s="129">
        <v>0</v>
      </c>
      <c r="G38" s="129">
        <v>0</v>
      </c>
      <c r="H38" s="129">
        <v>0</v>
      </c>
      <c r="I38" s="129">
        <v>0</v>
      </c>
      <c r="J38" s="130">
        <v>0</v>
      </c>
    </row>
    <row r="39" spans="1:10" x14ac:dyDescent="0.25">
      <c r="A39" s="201" t="s">
        <v>109</v>
      </c>
      <c r="B39" s="202"/>
      <c r="C39" s="202"/>
      <c r="D39" s="202"/>
      <c r="E39" s="202"/>
      <c r="F39" s="131">
        <f>F36-F37+F38</f>
        <v>0</v>
      </c>
      <c r="G39" s="131">
        <f t="shared" ref="G39:J39" si="5">G36-G37+G38</f>
        <v>0</v>
      </c>
      <c r="H39" s="131">
        <f t="shared" si="5"/>
        <v>0</v>
      </c>
      <c r="I39" s="131">
        <f t="shared" si="5"/>
        <v>0</v>
      </c>
      <c r="J39" s="132">
        <f t="shared" si="5"/>
        <v>0</v>
      </c>
    </row>
    <row r="40" spans="1:10" x14ac:dyDescent="0.25">
      <c r="G40"/>
      <c r="H40"/>
      <c r="I40"/>
    </row>
    <row r="41" spans="1:10" x14ac:dyDescent="0.25">
      <c r="A41" s="204" t="s">
        <v>110</v>
      </c>
      <c r="B41" s="205"/>
      <c r="C41" s="205"/>
      <c r="D41" s="205"/>
      <c r="E41" s="205"/>
      <c r="F41" s="205"/>
      <c r="G41" s="205"/>
      <c r="H41" s="205"/>
      <c r="I41" s="205"/>
      <c r="J41" s="205"/>
    </row>
    <row r="42" spans="1:10" x14ac:dyDescent="0.25">
      <c r="G42"/>
      <c r="H42"/>
      <c r="I42"/>
    </row>
  </sheetData>
  <mergeCells count="25">
    <mergeCell ref="A41:J41"/>
    <mergeCell ref="A24:J24"/>
    <mergeCell ref="A29:E29"/>
    <mergeCell ref="A12:E12"/>
    <mergeCell ref="A1:I1"/>
    <mergeCell ref="A3:I3"/>
    <mergeCell ref="A8:E8"/>
    <mergeCell ref="A9:E9"/>
    <mergeCell ref="A10:E10"/>
    <mergeCell ref="A16:J16"/>
    <mergeCell ref="A19:E19"/>
    <mergeCell ref="A20:E20"/>
    <mergeCell ref="A21:E21"/>
    <mergeCell ref="A13:E13"/>
    <mergeCell ref="A14:E14"/>
    <mergeCell ref="A32:I32"/>
    <mergeCell ref="A22:E22"/>
    <mergeCell ref="A5:J5"/>
    <mergeCell ref="A37:E37"/>
    <mergeCell ref="A38:E38"/>
    <mergeCell ref="A39:E39"/>
    <mergeCell ref="A27:E27"/>
    <mergeCell ref="A28:E28"/>
    <mergeCell ref="A33:J33"/>
    <mergeCell ref="A36:E36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"/>
  <sheetViews>
    <sheetView topLeftCell="A7" workbookViewId="0">
      <selection activeCell="F26" sqref="F26"/>
    </sheetView>
  </sheetViews>
  <sheetFormatPr defaultRowHeight="15" x14ac:dyDescent="0.25"/>
  <cols>
    <col min="1" max="1" width="24.5703125" customWidth="1"/>
    <col min="2" max="2" width="8.42578125" bestFit="1" customWidth="1"/>
    <col min="3" max="3" width="5.42578125" bestFit="1" customWidth="1"/>
    <col min="4" max="4" width="25" customWidth="1"/>
    <col min="5" max="5" width="32.85546875" customWidth="1"/>
    <col min="6" max="8" width="25.28515625" customWidth="1"/>
    <col min="10" max="10" width="10.140625" bestFit="1" customWidth="1"/>
  </cols>
  <sheetData>
    <row r="1" spans="1:8" ht="48.75" customHeight="1" x14ac:dyDescent="0.25">
      <c r="A1" s="192" t="s">
        <v>123</v>
      </c>
      <c r="B1" s="192"/>
      <c r="C1" s="192"/>
      <c r="D1" s="192"/>
      <c r="E1" s="192"/>
      <c r="F1" s="192"/>
      <c r="G1" s="192"/>
      <c r="H1" s="192"/>
    </row>
    <row r="2" spans="1:8" ht="18" customHeight="1" x14ac:dyDescent="0.25">
      <c r="A2" s="3"/>
      <c r="B2" s="3"/>
      <c r="C2" s="3"/>
      <c r="D2" s="19"/>
      <c r="E2" s="19"/>
      <c r="F2" s="3"/>
      <c r="G2" s="3"/>
      <c r="H2" s="3"/>
    </row>
    <row r="3" spans="1:8" ht="15.75" x14ac:dyDescent="0.25">
      <c r="A3" s="192" t="s">
        <v>24</v>
      </c>
      <c r="B3" s="192"/>
      <c r="C3" s="192"/>
      <c r="D3" s="192"/>
      <c r="E3" s="192"/>
      <c r="F3" s="192"/>
      <c r="G3" s="212"/>
      <c r="H3" s="212"/>
    </row>
    <row r="4" spans="1:8" ht="18" x14ac:dyDescent="0.25">
      <c r="A4" s="3"/>
      <c r="B4" s="3"/>
      <c r="C4" s="3"/>
      <c r="D4" s="19"/>
      <c r="E4" s="19"/>
      <c r="F4" s="3"/>
      <c r="G4" s="4"/>
      <c r="H4" s="4"/>
    </row>
    <row r="5" spans="1:8" ht="18" customHeight="1" x14ac:dyDescent="0.25">
      <c r="A5" s="192" t="s">
        <v>7</v>
      </c>
      <c r="B5" s="195"/>
      <c r="C5" s="195"/>
      <c r="D5" s="195"/>
      <c r="E5" s="195"/>
      <c r="F5" s="195"/>
      <c r="G5" s="195"/>
      <c r="H5" s="195"/>
    </row>
    <row r="6" spans="1:8" ht="18" x14ac:dyDescent="0.25">
      <c r="A6" s="3"/>
      <c r="B6" s="3"/>
      <c r="C6" s="3"/>
      <c r="D6" s="19"/>
      <c r="E6" s="19"/>
      <c r="F6" s="3"/>
      <c r="G6" s="4"/>
      <c r="H6" s="4"/>
    </row>
    <row r="7" spans="1:8" ht="15.75" x14ac:dyDescent="0.25">
      <c r="A7" s="192" t="s">
        <v>100</v>
      </c>
      <c r="B7" s="193"/>
      <c r="C7" s="193"/>
      <c r="D7" s="193"/>
      <c r="E7" s="193"/>
      <c r="F7" s="193"/>
      <c r="G7" s="193"/>
      <c r="H7" s="193"/>
    </row>
    <row r="8" spans="1:8" ht="18" x14ac:dyDescent="0.25">
      <c r="A8" s="3"/>
      <c r="B8" s="3"/>
      <c r="C8" s="3"/>
      <c r="D8" s="19"/>
      <c r="E8" s="19"/>
      <c r="F8" s="3"/>
      <c r="G8" s="4"/>
      <c r="H8" s="4"/>
    </row>
    <row r="9" spans="1:8" ht="25.5" customHeight="1" x14ac:dyDescent="0.25">
      <c r="A9" s="236" t="s">
        <v>91</v>
      </c>
      <c r="B9" s="237"/>
      <c r="C9" s="238"/>
      <c r="D9" s="117" t="s">
        <v>85</v>
      </c>
      <c r="E9" s="117" t="s">
        <v>86</v>
      </c>
      <c r="F9" s="17" t="s">
        <v>87</v>
      </c>
      <c r="G9" s="17" t="s">
        <v>36</v>
      </c>
      <c r="H9" s="17" t="s">
        <v>88</v>
      </c>
    </row>
    <row r="10" spans="1:8" ht="15.75" customHeight="1" x14ac:dyDescent="0.25">
      <c r="A10" s="233" t="s">
        <v>0</v>
      </c>
      <c r="B10" s="234"/>
      <c r="C10" s="235"/>
      <c r="D10" s="95">
        <v>0</v>
      </c>
      <c r="E10" s="161">
        <v>2150899.85</v>
      </c>
      <c r="F10" s="161">
        <f>F11+F13+F15+F17+F20</f>
        <v>2688015.6300000004</v>
      </c>
      <c r="G10" s="161">
        <f>G11+G13+G15+G17+G20</f>
        <v>2837685.9799999995</v>
      </c>
      <c r="H10" s="161">
        <f>H11+H13+H15+H17+H20</f>
        <v>2884122.02</v>
      </c>
    </row>
    <row r="11" spans="1:8" x14ac:dyDescent="0.25">
      <c r="A11" s="224" t="s">
        <v>96</v>
      </c>
      <c r="B11" s="225"/>
      <c r="C11" s="226"/>
      <c r="D11" s="96"/>
      <c r="E11" s="162">
        <v>303561.34999999998</v>
      </c>
      <c r="F11" s="162">
        <v>397435.7</v>
      </c>
      <c r="G11" s="162">
        <v>422043.3</v>
      </c>
      <c r="H11" s="162">
        <v>424153.52</v>
      </c>
    </row>
    <row r="12" spans="1:8" x14ac:dyDescent="0.25">
      <c r="A12" s="227" t="s">
        <v>97</v>
      </c>
      <c r="B12" s="228"/>
      <c r="C12" s="229"/>
      <c r="D12" s="96"/>
      <c r="E12" s="162">
        <v>303561.34999999998</v>
      </c>
      <c r="F12" s="162">
        <v>397435.7</v>
      </c>
      <c r="G12" s="162">
        <v>422043.3</v>
      </c>
      <c r="H12" s="162">
        <v>424153.52</v>
      </c>
    </row>
    <row r="13" spans="1:8" x14ac:dyDescent="0.25">
      <c r="A13" s="239" t="s">
        <v>132</v>
      </c>
      <c r="B13" s="240"/>
      <c r="C13" s="241"/>
      <c r="D13" s="95"/>
      <c r="E13" s="162">
        <v>11627.84</v>
      </c>
      <c r="F13" s="162">
        <v>21575</v>
      </c>
      <c r="G13" s="162">
        <v>21575</v>
      </c>
      <c r="H13" s="162">
        <v>21575</v>
      </c>
    </row>
    <row r="14" spans="1:8" x14ac:dyDescent="0.25">
      <c r="A14" s="150" t="s">
        <v>99</v>
      </c>
      <c r="B14" s="151"/>
      <c r="C14" s="152"/>
      <c r="D14" s="95"/>
      <c r="E14" s="162">
        <v>11627.84</v>
      </c>
      <c r="F14" s="162">
        <f>4315+17260</f>
        <v>21575</v>
      </c>
      <c r="G14" s="162">
        <f t="shared" ref="G14:H14" si="0">4315+17260</f>
        <v>21575</v>
      </c>
      <c r="H14" s="162">
        <f t="shared" si="0"/>
        <v>21575</v>
      </c>
    </row>
    <row r="15" spans="1:8" ht="20.25" customHeight="1" x14ac:dyDescent="0.25">
      <c r="A15" s="224" t="s">
        <v>124</v>
      </c>
      <c r="B15" s="225"/>
      <c r="C15" s="226"/>
      <c r="D15" s="96"/>
      <c r="E15" s="162">
        <v>663.61</v>
      </c>
      <c r="F15" s="162">
        <v>650</v>
      </c>
      <c r="G15" s="162">
        <v>700</v>
      </c>
      <c r="H15" s="162">
        <v>700</v>
      </c>
    </row>
    <row r="16" spans="1:8" ht="18.75" customHeight="1" x14ac:dyDescent="0.25">
      <c r="A16" s="242" t="s">
        <v>125</v>
      </c>
      <c r="B16" s="243"/>
      <c r="C16" s="244"/>
      <c r="D16" s="96"/>
      <c r="E16" s="162">
        <v>663.61</v>
      </c>
      <c r="F16" s="162">
        <v>650</v>
      </c>
      <c r="G16" s="162">
        <v>700</v>
      </c>
      <c r="H16" s="162">
        <v>700</v>
      </c>
    </row>
    <row r="17" spans="1:11" x14ac:dyDescent="0.25">
      <c r="A17" s="233" t="s">
        <v>126</v>
      </c>
      <c r="B17" s="234"/>
      <c r="C17" s="235"/>
      <c r="D17" s="96"/>
      <c r="E17" s="162">
        <v>1834529.43</v>
      </c>
      <c r="F17" s="162">
        <f>1885205+219640+6100+9216.43+125129.78+22081.72+72</f>
        <v>2267444.9300000002</v>
      </c>
      <c r="G17" s="162">
        <f>G18+G19</f>
        <v>2392417.6799999997</v>
      </c>
      <c r="H17" s="162">
        <f>H18+H19</f>
        <v>2436743.5</v>
      </c>
    </row>
    <row r="18" spans="1:11" x14ac:dyDescent="0.25">
      <c r="A18" s="157" t="s">
        <v>134</v>
      </c>
      <c r="B18" s="148"/>
      <c r="C18" s="149"/>
      <c r="D18" s="96"/>
      <c r="E18" s="162">
        <v>95079.43</v>
      </c>
      <c r="F18" s="162">
        <f>8156.13+125129.78</f>
        <v>133285.91</v>
      </c>
      <c r="G18" s="162">
        <f>8156.13+139037.9</f>
        <v>147194.03</v>
      </c>
      <c r="H18" s="162">
        <f>8156.13+139037.9</f>
        <v>147194.03</v>
      </c>
    </row>
    <row r="19" spans="1:11" ht="24.75" customHeight="1" x14ac:dyDescent="0.25">
      <c r="A19" s="242" t="s">
        <v>133</v>
      </c>
      <c r="B19" s="243"/>
      <c r="C19" s="244"/>
      <c r="D19" s="96"/>
      <c r="E19" s="162">
        <v>1739450</v>
      </c>
      <c r="F19" s="162">
        <v>2134159.02</v>
      </c>
      <c r="G19" s="162">
        <f>1978515.25+234540+6500+1060.3+24536.1+72</f>
        <v>2245223.65</v>
      </c>
      <c r="H19" s="162">
        <f>2022401.07+234780+6700+1060.3+24536.1+72</f>
        <v>2289549.4700000002</v>
      </c>
    </row>
    <row r="20" spans="1:11" x14ac:dyDescent="0.25">
      <c r="A20" s="233" t="s">
        <v>136</v>
      </c>
      <c r="B20" s="234"/>
      <c r="C20" s="235"/>
      <c r="D20" s="96"/>
      <c r="E20" s="162">
        <v>517.62</v>
      </c>
      <c r="F20" s="162">
        <v>910</v>
      </c>
      <c r="G20" s="162">
        <v>950</v>
      </c>
      <c r="H20" s="162">
        <v>950</v>
      </c>
    </row>
    <row r="21" spans="1:11" x14ac:dyDescent="0.25">
      <c r="A21" s="157" t="s">
        <v>135</v>
      </c>
      <c r="B21" s="148"/>
      <c r="C21" s="149"/>
      <c r="D21" s="96"/>
      <c r="E21" s="162">
        <v>517.62</v>
      </c>
      <c r="F21" s="162">
        <v>910</v>
      </c>
      <c r="G21" s="162">
        <v>950</v>
      </c>
      <c r="H21" s="162">
        <v>950</v>
      </c>
    </row>
    <row r="22" spans="1:11" x14ac:dyDescent="0.25">
      <c r="A22" s="159"/>
      <c r="B22" s="158"/>
      <c r="C22" s="158"/>
      <c r="D22" s="155"/>
      <c r="E22" s="160"/>
      <c r="F22" s="94"/>
      <c r="G22" s="94"/>
      <c r="H22" s="94"/>
    </row>
    <row r="23" spans="1:11" ht="15.75" x14ac:dyDescent="0.25">
      <c r="A23" s="192" t="s">
        <v>101</v>
      </c>
      <c r="B23" s="193"/>
      <c r="C23" s="193"/>
      <c r="D23" s="193"/>
      <c r="E23" s="193"/>
      <c r="F23" s="193"/>
      <c r="G23" s="193"/>
      <c r="H23" s="193"/>
    </row>
    <row r="24" spans="1:11" ht="18" x14ac:dyDescent="0.25">
      <c r="A24" s="3"/>
      <c r="B24" s="3"/>
      <c r="C24" s="3"/>
      <c r="D24" s="19"/>
      <c r="E24" s="19"/>
      <c r="F24" s="3"/>
      <c r="G24" s="4"/>
      <c r="H24" s="4"/>
    </row>
    <row r="25" spans="1:11" ht="25.5" x14ac:dyDescent="0.25">
      <c r="A25" s="230" t="s">
        <v>91</v>
      </c>
      <c r="B25" s="231"/>
      <c r="C25" s="232"/>
      <c r="D25" s="117" t="s">
        <v>85</v>
      </c>
      <c r="E25" s="117" t="s">
        <v>86</v>
      </c>
      <c r="F25" s="17" t="s">
        <v>87</v>
      </c>
      <c r="G25" s="17" t="s">
        <v>36</v>
      </c>
      <c r="H25" s="17" t="s">
        <v>88</v>
      </c>
    </row>
    <row r="26" spans="1:11" ht="15.75" customHeight="1" x14ac:dyDescent="0.25">
      <c r="A26" s="233" t="s">
        <v>1</v>
      </c>
      <c r="B26" s="234"/>
      <c r="C26" s="235"/>
      <c r="D26" s="182">
        <v>0</v>
      </c>
      <c r="E26" s="102">
        <f>E27+E29+E31+E33+E36+E38</f>
        <v>2155677.88</v>
      </c>
      <c r="F26" s="102">
        <f>F27+F29+F31+F33+F36+F38</f>
        <v>2693627.5800000005</v>
      </c>
      <c r="G26" s="102">
        <f t="shared" ref="G26:H26" si="1">G27+G29+G31+G33+G36+G38</f>
        <v>2837685.98</v>
      </c>
      <c r="H26" s="102">
        <f t="shared" si="1"/>
        <v>2884122.02</v>
      </c>
    </row>
    <row r="27" spans="1:11" x14ac:dyDescent="0.25">
      <c r="A27" s="224" t="s">
        <v>96</v>
      </c>
      <c r="B27" s="225"/>
      <c r="C27" s="226"/>
      <c r="D27" s="146"/>
      <c r="E27" s="153">
        <f>75586.44+175682.13+530.89+41144.07+10617.82</f>
        <v>303561.35000000003</v>
      </c>
      <c r="F27" s="153">
        <v>397435.7</v>
      </c>
      <c r="G27" s="97">
        <v>422043.3</v>
      </c>
      <c r="H27" s="97">
        <v>424153.52</v>
      </c>
      <c r="J27" s="48"/>
    </row>
    <row r="28" spans="1:11" x14ac:dyDescent="0.25">
      <c r="A28" s="227" t="s">
        <v>97</v>
      </c>
      <c r="B28" s="228"/>
      <c r="C28" s="229"/>
      <c r="D28" s="146"/>
      <c r="E28" s="97">
        <f>75586.44+175682.13+530.89+41144.07+10617.82</f>
        <v>303561.35000000003</v>
      </c>
      <c r="F28" s="97">
        <v>397435.7</v>
      </c>
      <c r="G28" s="97">
        <v>422043.3</v>
      </c>
      <c r="H28" s="97">
        <v>424153.52</v>
      </c>
      <c r="K28" s="48"/>
    </row>
    <row r="29" spans="1:11" x14ac:dyDescent="0.25">
      <c r="A29" s="224" t="s">
        <v>98</v>
      </c>
      <c r="B29" s="225"/>
      <c r="C29" s="226"/>
      <c r="D29" s="9"/>
      <c r="E29" s="97">
        <v>11627.85</v>
      </c>
      <c r="F29" s="97">
        <v>21575</v>
      </c>
      <c r="G29" s="97">
        <v>21575</v>
      </c>
      <c r="H29" s="97">
        <v>21575</v>
      </c>
      <c r="K29" s="48"/>
    </row>
    <row r="30" spans="1:11" x14ac:dyDescent="0.25">
      <c r="A30" s="227" t="s">
        <v>99</v>
      </c>
      <c r="B30" s="228"/>
      <c r="C30" s="229"/>
      <c r="D30" s="8"/>
      <c r="E30" s="97">
        <f>2310.7+265.45+9051.7</f>
        <v>11627.85</v>
      </c>
      <c r="F30" s="97">
        <v>21575</v>
      </c>
      <c r="G30" s="97">
        <v>21575</v>
      </c>
      <c r="H30" s="97">
        <v>21575</v>
      </c>
    </row>
    <row r="31" spans="1:11" x14ac:dyDescent="0.25">
      <c r="A31" s="224" t="s">
        <v>124</v>
      </c>
      <c r="B31" s="225"/>
      <c r="C31" s="226"/>
      <c r="D31" s="146"/>
      <c r="E31" s="97">
        <f>398.17+265.45</f>
        <v>663.62</v>
      </c>
      <c r="F31" s="97">
        <v>650</v>
      </c>
      <c r="G31" s="97">
        <v>700</v>
      </c>
      <c r="H31" s="97">
        <v>700</v>
      </c>
      <c r="K31" s="48"/>
    </row>
    <row r="32" spans="1:11" x14ac:dyDescent="0.25">
      <c r="A32" s="227" t="s">
        <v>125</v>
      </c>
      <c r="B32" s="228"/>
      <c r="C32" s="229"/>
      <c r="D32" s="8"/>
      <c r="E32" s="97">
        <v>663.62</v>
      </c>
      <c r="F32" s="97">
        <v>650</v>
      </c>
      <c r="G32" s="97">
        <v>700</v>
      </c>
      <c r="H32" s="97">
        <v>700</v>
      </c>
    </row>
    <row r="33" spans="1:11" x14ac:dyDescent="0.25">
      <c r="A33" s="224" t="s">
        <v>126</v>
      </c>
      <c r="B33" s="225"/>
      <c r="C33" s="226"/>
      <c r="D33" s="146"/>
      <c r="E33" s="97">
        <f>E34+E35</f>
        <v>1834529.44</v>
      </c>
      <c r="F33" s="97">
        <v>2267444.9300000002</v>
      </c>
      <c r="G33" s="97">
        <v>2392417.6800000002</v>
      </c>
      <c r="H33" s="97">
        <v>2436743.5</v>
      </c>
      <c r="K33" s="48"/>
    </row>
    <row r="34" spans="1:11" x14ac:dyDescent="0.25">
      <c r="A34" s="227" t="s">
        <v>134</v>
      </c>
      <c r="B34" s="228"/>
      <c r="C34" s="229"/>
      <c r="D34" s="8"/>
      <c r="E34" s="97">
        <f>64985.6+30093.84</f>
        <v>95079.44</v>
      </c>
      <c r="F34" s="97">
        <v>133285.91</v>
      </c>
      <c r="G34" s="97">
        <v>147194.03</v>
      </c>
      <c r="H34" s="97">
        <v>147194.03</v>
      </c>
    </row>
    <row r="35" spans="1:11" ht="30" customHeight="1" x14ac:dyDescent="0.25">
      <c r="A35" s="242" t="s">
        <v>133</v>
      </c>
      <c r="B35" s="243"/>
      <c r="C35" s="244"/>
      <c r="D35" s="8"/>
      <c r="E35" s="97">
        <f>1652914.73+46320.26+32517.09+7697.92</f>
        <v>1739450</v>
      </c>
      <c r="F35" s="97">
        <v>2134159.02</v>
      </c>
      <c r="G35" s="97">
        <v>2245223.65</v>
      </c>
      <c r="H35" s="97">
        <v>2289549.4700000002</v>
      </c>
    </row>
    <row r="36" spans="1:11" x14ac:dyDescent="0.25">
      <c r="A36" s="233" t="s">
        <v>136</v>
      </c>
      <c r="B36" s="234"/>
      <c r="C36" s="235"/>
      <c r="D36" s="96"/>
      <c r="E36" s="162">
        <f>398.17+119.45</f>
        <v>517.62</v>
      </c>
      <c r="F36" s="162">
        <v>910</v>
      </c>
      <c r="G36" s="188">
        <v>950</v>
      </c>
      <c r="H36" s="188">
        <v>950</v>
      </c>
    </row>
    <row r="37" spans="1:11" x14ac:dyDescent="0.25">
      <c r="A37" s="227" t="s">
        <v>137</v>
      </c>
      <c r="B37" s="228"/>
      <c r="C37" s="229"/>
      <c r="D37" s="8"/>
      <c r="E37" s="97">
        <v>517.62</v>
      </c>
      <c r="F37" s="97">
        <v>910</v>
      </c>
      <c r="G37" s="97">
        <v>950</v>
      </c>
      <c r="H37" s="97">
        <v>950</v>
      </c>
    </row>
    <row r="38" spans="1:11" x14ac:dyDescent="0.25">
      <c r="A38" s="224" t="s">
        <v>138</v>
      </c>
      <c r="B38" s="225"/>
      <c r="C38" s="226"/>
      <c r="D38" s="146"/>
      <c r="E38" s="97">
        <f>3822.42+955.58</f>
        <v>4778</v>
      </c>
      <c r="F38" s="97">
        <v>5611.95</v>
      </c>
      <c r="G38" s="97">
        <v>0</v>
      </c>
      <c r="H38" s="97">
        <v>0</v>
      </c>
      <c r="K38" s="48"/>
    </row>
    <row r="39" spans="1:11" x14ac:dyDescent="0.25">
      <c r="A39" s="227" t="s">
        <v>139</v>
      </c>
      <c r="B39" s="228"/>
      <c r="C39" s="229"/>
      <c r="D39" s="8"/>
      <c r="E39" s="97">
        <v>4778</v>
      </c>
      <c r="F39" s="97">
        <v>5611.95</v>
      </c>
      <c r="G39" s="97">
        <v>0</v>
      </c>
      <c r="H39" s="97">
        <v>0</v>
      </c>
    </row>
  </sheetData>
  <mergeCells count="30">
    <mergeCell ref="A36:C36"/>
    <mergeCell ref="A37:C37"/>
    <mergeCell ref="A38:C38"/>
    <mergeCell ref="A39:C39"/>
    <mergeCell ref="A31:C31"/>
    <mergeCell ref="A32:C32"/>
    <mergeCell ref="A33:C33"/>
    <mergeCell ref="A34:C34"/>
    <mergeCell ref="A35:C35"/>
    <mergeCell ref="A7:H7"/>
    <mergeCell ref="A23:H23"/>
    <mergeCell ref="A1:H1"/>
    <mergeCell ref="A3:H3"/>
    <mergeCell ref="A5:H5"/>
    <mergeCell ref="A9:C9"/>
    <mergeCell ref="A10:C10"/>
    <mergeCell ref="A11:C11"/>
    <mergeCell ref="A12:C12"/>
    <mergeCell ref="A13:C13"/>
    <mergeCell ref="A15:C15"/>
    <mergeCell ref="A16:C16"/>
    <mergeCell ref="A17:C17"/>
    <mergeCell ref="A19:C19"/>
    <mergeCell ref="A20:C20"/>
    <mergeCell ref="A29:C29"/>
    <mergeCell ref="A30:C30"/>
    <mergeCell ref="A25:C25"/>
    <mergeCell ref="A26:C26"/>
    <mergeCell ref="A27:C27"/>
    <mergeCell ref="A28:C28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workbookViewId="0">
      <selection activeCell="D13" sqref="D13"/>
    </sheetView>
  </sheetViews>
  <sheetFormatPr defaultRowHeight="15" x14ac:dyDescent="0.25"/>
  <cols>
    <col min="1" max="1" width="37.7109375" customWidth="1"/>
    <col min="2" max="2" width="23.140625" customWidth="1"/>
    <col min="3" max="3" width="26.140625" customWidth="1"/>
    <col min="4" max="6" width="25.28515625" customWidth="1"/>
  </cols>
  <sheetData>
    <row r="1" spans="1:6" ht="42" customHeight="1" x14ac:dyDescent="0.25">
      <c r="A1" s="192" t="s">
        <v>84</v>
      </c>
      <c r="B1" s="192"/>
      <c r="C1" s="192"/>
      <c r="D1" s="192"/>
      <c r="E1" s="192"/>
      <c r="F1" s="192"/>
    </row>
    <row r="2" spans="1:6" ht="18" customHeight="1" x14ac:dyDescent="0.25">
      <c r="A2" s="3"/>
      <c r="B2" s="19"/>
      <c r="C2" s="19"/>
      <c r="D2" s="3"/>
      <c r="E2" s="3"/>
      <c r="F2" s="3"/>
    </row>
    <row r="3" spans="1:6" ht="15.75" x14ac:dyDescent="0.25">
      <c r="A3" s="192" t="s">
        <v>24</v>
      </c>
      <c r="B3" s="192"/>
      <c r="C3" s="192"/>
      <c r="D3" s="192"/>
      <c r="E3" s="212"/>
      <c r="F3" s="212"/>
    </row>
    <row r="4" spans="1:6" ht="18" x14ac:dyDescent="0.25">
      <c r="A4" s="3"/>
      <c r="B4" s="19"/>
      <c r="C4" s="19"/>
      <c r="D4" s="3"/>
      <c r="E4" s="4"/>
      <c r="F4" s="4"/>
    </row>
    <row r="5" spans="1:6" ht="18" customHeight="1" x14ac:dyDescent="0.25">
      <c r="A5" s="192" t="s">
        <v>7</v>
      </c>
      <c r="B5" s="192"/>
      <c r="C5" s="192"/>
      <c r="D5" s="195"/>
      <c r="E5" s="195"/>
      <c r="F5" s="195"/>
    </row>
    <row r="6" spans="1:6" ht="18" x14ac:dyDescent="0.25">
      <c r="A6" s="3"/>
      <c r="B6" s="19"/>
      <c r="C6" s="19"/>
      <c r="D6" s="3"/>
      <c r="E6" s="4"/>
      <c r="F6" s="4"/>
    </row>
    <row r="7" spans="1:6" ht="15.75" x14ac:dyDescent="0.25">
      <c r="A7" s="192" t="s">
        <v>17</v>
      </c>
      <c r="B7" s="192"/>
      <c r="C7" s="192"/>
      <c r="D7" s="193"/>
      <c r="E7" s="193"/>
      <c r="F7" s="193"/>
    </row>
    <row r="8" spans="1:6" ht="18" x14ac:dyDescent="0.25">
      <c r="A8" s="3"/>
      <c r="B8" s="19"/>
      <c r="C8" s="19"/>
      <c r="D8" s="3"/>
      <c r="E8" s="4"/>
      <c r="F8" s="4"/>
    </row>
    <row r="9" spans="1:6" ht="25.5" x14ac:dyDescent="0.25">
      <c r="A9" s="17" t="s">
        <v>18</v>
      </c>
      <c r="B9" s="17" t="s">
        <v>85</v>
      </c>
      <c r="C9" s="17" t="s">
        <v>86</v>
      </c>
      <c r="D9" s="17" t="s">
        <v>87</v>
      </c>
      <c r="E9" s="17" t="s">
        <v>36</v>
      </c>
      <c r="F9" s="17" t="s">
        <v>88</v>
      </c>
    </row>
    <row r="10" spans="1:6" s="154" customFormat="1" ht="15.75" customHeight="1" x14ac:dyDescent="0.25">
      <c r="A10" s="147" t="s">
        <v>19</v>
      </c>
      <c r="B10" s="147"/>
      <c r="C10" s="185">
        <v>2155677.88</v>
      </c>
      <c r="D10" s="108">
        <f>D11+D13</f>
        <v>2693627.58</v>
      </c>
      <c r="E10" s="108">
        <v>2837685.98</v>
      </c>
      <c r="F10" s="108">
        <v>2884122.02</v>
      </c>
    </row>
    <row r="11" spans="1:6" ht="15.75" customHeight="1" x14ac:dyDescent="0.25">
      <c r="A11" s="7" t="s">
        <v>52</v>
      </c>
      <c r="B11" s="7"/>
      <c r="C11" s="186">
        <v>2155567.88</v>
      </c>
      <c r="D11" s="102">
        <v>2494771.15</v>
      </c>
      <c r="E11" s="102">
        <f t="shared" ref="E11:F11" si="0">E12+E13</f>
        <v>2837685.98</v>
      </c>
      <c r="F11" s="102">
        <f t="shared" si="0"/>
        <v>2884122.02</v>
      </c>
    </row>
    <row r="12" spans="1:6" x14ac:dyDescent="0.25">
      <c r="A12" s="13" t="s">
        <v>53</v>
      </c>
      <c r="B12" s="13"/>
      <c r="C12" s="187">
        <v>2130457.7599999998</v>
      </c>
      <c r="D12" s="96">
        <v>2494771.15</v>
      </c>
      <c r="E12" s="96">
        <f t="shared" ref="E12:F12" si="1">E10-E13</f>
        <v>2633429.5499999998</v>
      </c>
      <c r="F12" s="96">
        <f t="shared" si="1"/>
        <v>2679625.59</v>
      </c>
    </row>
    <row r="13" spans="1:6" x14ac:dyDescent="0.25">
      <c r="A13" s="7" t="s">
        <v>54</v>
      </c>
      <c r="B13" s="7">
        <v>0</v>
      </c>
      <c r="C13" s="186">
        <v>25220.12</v>
      </c>
      <c r="D13" s="102">
        <f>9216.43+186140+3500</f>
        <v>198856.43</v>
      </c>
      <c r="E13" s="102">
        <f>3500+9216.43+191540</f>
        <v>204256.43</v>
      </c>
      <c r="F13" s="102">
        <f>3500+9216.43+191780</f>
        <v>204496.43</v>
      </c>
    </row>
    <row r="14" spans="1:6" x14ac:dyDescent="0.25">
      <c r="C14" s="156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4"/>
  <sheetViews>
    <sheetView workbookViewId="0">
      <selection activeCell="D9" sqref="D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92" t="s">
        <v>84</v>
      </c>
      <c r="B1" s="192"/>
      <c r="C1" s="192"/>
      <c r="D1" s="192"/>
      <c r="E1" s="192"/>
      <c r="F1" s="192"/>
      <c r="G1" s="192"/>
      <c r="H1" s="192"/>
      <c r="I1" s="192"/>
    </row>
    <row r="2" spans="1:9" ht="18" customHeight="1" x14ac:dyDescent="0.25">
      <c r="A2" s="3"/>
      <c r="B2" s="3"/>
      <c r="C2" s="3"/>
      <c r="D2" s="3"/>
      <c r="E2" s="19"/>
      <c r="F2" s="3"/>
      <c r="G2" s="19"/>
      <c r="H2" s="3"/>
      <c r="I2" s="3"/>
    </row>
    <row r="3" spans="1:9" ht="15.75" x14ac:dyDescent="0.25">
      <c r="A3" s="192" t="s">
        <v>24</v>
      </c>
      <c r="B3" s="192"/>
      <c r="C3" s="192"/>
      <c r="D3" s="192"/>
      <c r="E3" s="192"/>
      <c r="F3" s="192"/>
      <c r="G3" s="192"/>
      <c r="H3" s="212"/>
      <c r="I3" s="212"/>
    </row>
    <row r="4" spans="1:9" ht="18" x14ac:dyDescent="0.25">
      <c r="A4" s="3"/>
      <c r="B4" s="3"/>
      <c r="C4" s="3"/>
      <c r="D4" s="3"/>
      <c r="E4" s="19"/>
      <c r="F4" s="3"/>
      <c r="G4" s="19"/>
      <c r="H4" s="4"/>
      <c r="I4" s="4"/>
    </row>
    <row r="5" spans="1:9" ht="18" customHeight="1" x14ac:dyDescent="0.25">
      <c r="A5" s="192" t="s">
        <v>20</v>
      </c>
      <c r="B5" s="195"/>
      <c r="C5" s="195"/>
      <c r="D5" s="195"/>
      <c r="E5" s="195"/>
      <c r="F5" s="195"/>
      <c r="G5" s="195"/>
      <c r="H5" s="195"/>
      <c r="I5" s="195"/>
    </row>
    <row r="6" spans="1:9" ht="18" x14ac:dyDescent="0.25">
      <c r="A6" s="3"/>
      <c r="B6" s="3"/>
      <c r="C6" s="3"/>
      <c r="D6" s="3"/>
      <c r="E6" s="19"/>
      <c r="F6" s="3"/>
      <c r="G6" s="19"/>
      <c r="H6" s="4"/>
      <c r="I6" s="4"/>
    </row>
    <row r="7" spans="1:9" ht="25.5" x14ac:dyDescent="0.25">
      <c r="A7" s="17" t="s">
        <v>8</v>
      </c>
      <c r="B7" s="16" t="s">
        <v>9</v>
      </c>
      <c r="C7" s="16" t="s">
        <v>10</v>
      </c>
      <c r="D7" s="16" t="s">
        <v>40</v>
      </c>
      <c r="E7" s="117" t="s">
        <v>85</v>
      </c>
      <c r="F7" s="17" t="s">
        <v>35</v>
      </c>
      <c r="G7" s="17" t="s">
        <v>87</v>
      </c>
      <c r="H7" s="17" t="s">
        <v>36</v>
      </c>
      <c r="I7" s="17" t="s">
        <v>88</v>
      </c>
    </row>
    <row r="8" spans="1:9" ht="25.5" x14ac:dyDescent="0.25">
      <c r="A8" s="7">
        <v>8</v>
      </c>
      <c r="B8" s="7"/>
      <c r="C8" s="7"/>
      <c r="D8" s="7" t="s">
        <v>21</v>
      </c>
      <c r="E8" s="120">
        <v>0</v>
      </c>
      <c r="F8" s="6">
        <v>0</v>
      </c>
      <c r="G8" s="6"/>
      <c r="H8" s="6">
        <v>0</v>
      </c>
      <c r="I8" s="6">
        <v>0</v>
      </c>
    </row>
    <row r="9" spans="1:9" x14ac:dyDescent="0.25">
      <c r="A9" s="7"/>
      <c r="B9" s="12">
        <v>84</v>
      </c>
      <c r="C9" s="12"/>
      <c r="D9" s="12" t="s">
        <v>28</v>
      </c>
      <c r="E9" s="120">
        <v>0</v>
      </c>
      <c r="F9" s="6">
        <v>0</v>
      </c>
      <c r="G9" s="6"/>
      <c r="H9" s="6">
        <v>0</v>
      </c>
      <c r="I9" s="6">
        <v>0</v>
      </c>
    </row>
    <row r="10" spans="1:9" ht="25.5" x14ac:dyDescent="0.25">
      <c r="A10" s="8"/>
      <c r="B10" s="8"/>
      <c r="C10" s="9">
        <v>81</v>
      </c>
      <c r="D10" s="13" t="s">
        <v>29</v>
      </c>
      <c r="E10" s="120">
        <v>0</v>
      </c>
      <c r="F10" s="6">
        <v>0</v>
      </c>
      <c r="G10" s="6"/>
      <c r="H10" s="6">
        <v>0</v>
      </c>
      <c r="I10" s="6">
        <v>0</v>
      </c>
    </row>
    <row r="11" spans="1:9" ht="25.5" x14ac:dyDescent="0.25">
      <c r="A11" s="10">
        <v>5</v>
      </c>
      <c r="B11" s="11"/>
      <c r="C11" s="11"/>
      <c r="D11" s="20" t="s">
        <v>22</v>
      </c>
      <c r="E11" s="120">
        <v>0</v>
      </c>
      <c r="F11" s="6">
        <v>0</v>
      </c>
      <c r="G11" s="6"/>
      <c r="H11" s="6">
        <v>0</v>
      </c>
      <c r="I11" s="6">
        <v>0</v>
      </c>
    </row>
    <row r="12" spans="1:9" ht="25.5" x14ac:dyDescent="0.25">
      <c r="A12" s="12"/>
      <c r="B12" s="12">
        <v>54</v>
      </c>
      <c r="C12" s="12"/>
      <c r="D12" s="21" t="s">
        <v>30</v>
      </c>
      <c r="E12" s="120">
        <v>0</v>
      </c>
      <c r="F12" s="6">
        <v>0</v>
      </c>
      <c r="G12" s="6"/>
      <c r="H12" s="6">
        <v>0</v>
      </c>
      <c r="I12" s="6">
        <v>0</v>
      </c>
    </row>
    <row r="13" spans="1:9" x14ac:dyDescent="0.25">
      <c r="A13" s="12"/>
      <c r="B13" s="12"/>
      <c r="C13" s="9">
        <v>11</v>
      </c>
      <c r="D13" s="9" t="s">
        <v>12</v>
      </c>
      <c r="E13" s="120">
        <v>0</v>
      </c>
      <c r="F13" s="6">
        <v>0</v>
      </c>
      <c r="G13" s="6"/>
      <c r="H13" s="6">
        <v>0</v>
      </c>
      <c r="I13" s="6">
        <v>0</v>
      </c>
    </row>
    <row r="14" spans="1:9" x14ac:dyDescent="0.25">
      <c r="A14" s="12"/>
      <c r="B14" s="12"/>
      <c r="C14" s="9">
        <v>31</v>
      </c>
      <c r="D14" s="9" t="s">
        <v>31</v>
      </c>
      <c r="E14" s="120">
        <v>0</v>
      </c>
      <c r="F14" s="6">
        <v>0</v>
      </c>
      <c r="G14" s="6"/>
      <c r="H14" s="6">
        <v>0</v>
      </c>
      <c r="I14" s="6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workbookViewId="0">
      <selection activeCell="C34" sqref="C34"/>
    </sheetView>
  </sheetViews>
  <sheetFormatPr defaultRowHeight="15" x14ac:dyDescent="0.25"/>
  <cols>
    <col min="1" max="1" width="29.28515625" customWidth="1"/>
    <col min="2" max="2" width="16.7109375" customWidth="1"/>
    <col min="3" max="3" width="20.7109375" customWidth="1"/>
    <col min="4" max="4" width="20.5703125" customWidth="1"/>
    <col min="5" max="5" width="21.28515625" customWidth="1"/>
    <col min="6" max="6" width="20.5703125" customWidth="1"/>
  </cols>
  <sheetData>
    <row r="1" spans="1:6" ht="47.25" customHeight="1" x14ac:dyDescent="0.25">
      <c r="A1" s="192" t="s">
        <v>89</v>
      </c>
      <c r="B1" s="192"/>
      <c r="C1" s="192"/>
      <c r="D1" s="192"/>
      <c r="E1" s="192"/>
      <c r="F1" s="192"/>
    </row>
    <row r="2" spans="1:6" ht="18" x14ac:dyDescent="0.25">
      <c r="A2" s="19"/>
      <c r="B2" s="19"/>
      <c r="C2" s="19"/>
      <c r="D2" s="19"/>
      <c r="E2" s="19"/>
      <c r="F2" s="19"/>
    </row>
    <row r="3" spans="1:6" ht="15.75" customHeight="1" x14ac:dyDescent="0.25">
      <c r="A3" s="192" t="s">
        <v>24</v>
      </c>
      <c r="B3" s="192"/>
      <c r="C3" s="192"/>
      <c r="D3" s="192"/>
      <c r="E3" s="192"/>
      <c r="F3" s="192"/>
    </row>
    <row r="4" spans="1:6" ht="18" x14ac:dyDescent="0.25">
      <c r="A4" s="19"/>
      <c r="B4" s="19"/>
      <c r="C4" s="19"/>
      <c r="D4" s="19"/>
      <c r="E4" s="4"/>
      <c r="F4" s="4"/>
    </row>
    <row r="5" spans="1:6" ht="15.75" customHeight="1" x14ac:dyDescent="0.25">
      <c r="A5" s="192" t="s">
        <v>90</v>
      </c>
      <c r="B5" s="192"/>
      <c r="C5" s="192"/>
      <c r="D5" s="192"/>
      <c r="E5" s="192"/>
      <c r="F5" s="192"/>
    </row>
    <row r="6" spans="1:6" ht="18" x14ac:dyDescent="0.25">
      <c r="A6" s="19"/>
      <c r="B6" s="19"/>
      <c r="C6" s="19"/>
      <c r="D6" s="19"/>
      <c r="E6" s="4"/>
      <c r="F6" s="4"/>
    </row>
    <row r="7" spans="1:6" ht="25.5" x14ac:dyDescent="0.25">
      <c r="A7" s="117" t="s">
        <v>91</v>
      </c>
      <c r="B7" s="117" t="s">
        <v>85</v>
      </c>
      <c r="C7" s="17" t="s">
        <v>86</v>
      </c>
      <c r="D7" s="17" t="s">
        <v>87</v>
      </c>
      <c r="E7" s="17" t="s">
        <v>36</v>
      </c>
      <c r="F7" s="17" t="s">
        <v>88</v>
      </c>
    </row>
    <row r="8" spans="1:6" x14ac:dyDescent="0.25">
      <c r="A8" s="7" t="s">
        <v>92</v>
      </c>
      <c r="B8" s="119">
        <v>0</v>
      </c>
      <c r="C8" s="6">
        <v>0</v>
      </c>
      <c r="D8" s="6">
        <v>0</v>
      </c>
      <c r="E8" s="6">
        <v>0</v>
      </c>
      <c r="F8" s="6">
        <v>0</v>
      </c>
    </row>
    <row r="9" spans="1:6" ht="25.5" customHeight="1" x14ac:dyDescent="0.25">
      <c r="A9" s="7" t="s">
        <v>93</v>
      </c>
      <c r="B9" s="119">
        <v>0</v>
      </c>
      <c r="C9" s="6">
        <v>0</v>
      </c>
      <c r="D9" s="6">
        <v>0</v>
      </c>
      <c r="E9" s="6">
        <v>0</v>
      </c>
      <c r="F9" s="6">
        <v>0</v>
      </c>
    </row>
    <row r="10" spans="1:6" ht="24.75" customHeight="1" x14ac:dyDescent="0.25">
      <c r="A10" s="13" t="s">
        <v>94</v>
      </c>
      <c r="B10" s="119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3.5" customHeight="1" x14ac:dyDescent="0.25">
      <c r="A11" s="13"/>
      <c r="B11" s="119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20.25" customHeight="1" x14ac:dyDescent="0.25">
      <c r="A12" s="7" t="s">
        <v>95</v>
      </c>
      <c r="B12" s="119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8" customHeight="1" x14ac:dyDescent="0.25">
      <c r="A13" s="20" t="s">
        <v>96</v>
      </c>
      <c r="B13" s="119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9" t="s">
        <v>97</v>
      </c>
      <c r="B14" s="119">
        <v>0</v>
      </c>
      <c r="C14" s="6">
        <v>0</v>
      </c>
      <c r="D14" s="6">
        <v>0</v>
      </c>
      <c r="E14" s="6">
        <v>0</v>
      </c>
      <c r="F14" s="6">
        <v>0</v>
      </c>
    </row>
    <row r="15" spans="1:6" x14ac:dyDescent="0.25">
      <c r="A15" s="20" t="s">
        <v>98</v>
      </c>
      <c r="B15" s="119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5">
      <c r="A16" s="9" t="s">
        <v>99</v>
      </c>
      <c r="B16" s="119">
        <v>0</v>
      </c>
      <c r="C16" s="6">
        <v>0</v>
      </c>
      <c r="D16" s="6">
        <v>0</v>
      </c>
      <c r="E16" s="6">
        <v>0</v>
      </c>
      <c r="F16" s="6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90"/>
  <sheetViews>
    <sheetView topLeftCell="A13" workbookViewId="0">
      <selection activeCell="G6" sqref="G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.5703125" customWidth="1"/>
    <col min="5" max="5" width="22.7109375" customWidth="1"/>
    <col min="6" max="6" width="30.5703125" style="165" customWidth="1"/>
    <col min="7" max="9" width="25.28515625" style="107" customWidth="1"/>
    <col min="11" max="12" width="11.7109375" bestFit="1" customWidth="1"/>
  </cols>
  <sheetData>
    <row r="1" spans="1:13" ht="42" customHeight="1" x14ac:dyDescent="0.25">
      <c r="A1" s="192" t="s">
        <v>84</v>
      </c>
      <c r="B1" s="192"/>
      <c r="C1" s="192"/>
      <c r="D1" s="192"/>
      <c r="E1" s="192"/>
      <c r="F1" s="192"/>
      <c r="G1" s="192"/>
      <c r="H1" s="192"/>
      <c r="I1" s="192"/>
    </row>
    <row r="2" spans="1:13" ht="18" x14ac:dyDescent="0.25">
      <c r="A2" s="3"/>
      <c r="B2" s="3"/>
      <c r="C2" s="3"/>
      <c r="D2" s="3"/>
      <c r="E2" s="19"/>
      <c r="F2" s="163"/>
      <c r="G2" s="98"/>
      <c r="H2" s="99"/>
      <c r="I2" s="99"/>
    </row>
    <row r="3" spans="1:13" ht="18" customHeight="1" x14ac:dyDescent="0.25">
      <c r="A3" s="192" t="s">
        <v>23</v>
      </c>
      <c r="B3" s="195"/>
      <c r="C3" s="195"/>
      <c r="D3" s="195"/>
      <c r="E3" s="195"/>
      <c r="F3" s="195"/>
      <c r="G3" s="195"/>
      <c r="H3" s="195"/>
      <c r="I3" s="195"/>
    </row>
    <row r="4" spans="1:13" ht="18" x14ac:dyDescent="0.25">
      <c r="A4" s="3"/>
      <c r="B4" s="3"/>
      <c r="C4" s="3"/>
      <c r="D4" s="3"/>
      <c r="E4" s="19"/>
      <c r="F4" s="163"/>
      <c r="G4" s="98"/>
      <c r="H4" s="99"/>
      <c r="I4" s="99"/>
    </row>
    <row r="5" spans="1:13" ht="25.5" x14ac:dyDescent="0.25">
      <c r="A5" s="236" t="s">
        <v>25</v>
      </c>
      <c r="B5" s="256"/>
      <c r="C5" s="257"/>
      <c r="D5" s="16" t="s">
        <v>26</v>
      </c>
      <c r="E5" s="117" t="s">
        <v>85</v>
      </c>
      <c r="F5" s="164" t="s">
        <v>86</v>
      </c>
      <c r="G5" s="100" t="s">
        <v>87</v>
      </c>
      <c r="H5" s="100" t="s">
        <v>36</v>
      </c>
      <c r="I5" s="100" t="s">
        <v>88</v>
      </c>
    </row>
    <row r="6" spans="1:13" ht="27.75" customHeight="1" x14ac:dyDescent="0.25">
      <c r="A6" s="236" t="s">
        <v>82</v>
      </c>
      <c r="B6" s="237"/>
      <c r="C6" s="238"/>
      <c r="D6" s="16" t="s">
        <v>83</v>
      </c>
      <c r="E6" s="117"/>
      <c r="F6" s="164">
        <v>2155677.88</v>
      </c>
      <c r="G6" s="100">
        <f>G7+G55</f>
        <v>2693627.58</v>
      </c>
      <c r="H6" s="100">
        <f>H7+H55</f>
        <v>2837685.98</v>
      </c>
      <c r="I6" s="100">
        <f>I7+I55</f>
        <v>2884122.0175000001</v>
      </c>
    </row>
    <row r="7" spans="1:13" ht="21" customHeight="1" x14ac:dyDescent="0.25">
      <c r="A7" s="253" t="s">
        <v>63</v>
      </c>
      <c r="B7" s="254"/>
      <c r="C7" s="255"/>
      <c r="D7" s="85" t="s">
        <v>47</v>
      </c>
      <c r="E7" s="116" t="s">
        <v>140</v>
      </c>
      <c r="F7" s="166">
        <f>F8+F12+F15+F19+F26+F45</f>
        <v>1940725.07</v>
      </c>
      <c r="G7" s="166">
        <f>G8+G12+G15+G19+G26+G45</f>
        <v>2355633.9500000002</v>
      </c>
      <c r="H7" s="166">
        <f>H8+H12+H15+H19+H26+H45</f>
        <v>2473717.5499999998</v>
      </c>
      <c r="I7" s="166">
        <f t="shared" ref="I7" si="0">I8+I12+I15+I19+I26+I45</f>
        <v>2516138.5874999999</v>
      </c>
    </row>
    <row r="8" spans="1:13" ht="25.5" customHeight="1" x14ac:dyDescent="0.25">
      <c r="A8" s="248" t="s">
        <v>48</v>
      </c>
      <c r="B8" s="249"/>
      <c r="C8" s="250"/>
      <c r="D8" s="82" t="s">
        <v>68</v>
      </c>
      <c r="E8" s="115"/>
      <c r="F8" s="167">
        <f>F9</f>
        <v>172904.24</v>
      </c>
      <c r="G8" s="167">
        <v>197342</v>
      </c>
      <c r="H8" s="167">
        <v>215287.3</v>
      </c>
      <c r="I8" s="167">
        <v>208362.52</v>
      </c>
      <c r="K8" s="48"/>
    </row>
    <row r="9" spans="1:13" ht="15" customHeight="1" x14ac:dyDescent="0.25">
      <c r="A9" s="245">
        <v>11</v>
      </c>
      <c r="B9" s="246"/>
      <c r="C9" s="247"/>
      <c r="D9" s="28" t="s">
        <v>12</v>
      </c>
      <c r="E9" s="61"/>
      <c r="F9" s="176">
        <v>172904.24</v>
      </c>
      <c r="G9" s="184">
        <v>197342</v>
      </c>
      <c r="H9" s="183">
        <v>215287.3</v>
      </c>
      <c r="I9" s="108">
        <v>208362.52</v>
      </c>
      <c r="J9" s="48"/>
      <c r="K9" s="107"/>
    </row>
    <row r="10" spans="1:13" x14ac:dyDescent="0.25">
      <c r="A10" s="68">
        <v>3</v>
      </c>
      <c r="B10" s="31"/>
      <c r="C10" s="32"/>
      <c r="D10" s="27" t="s">
        <v>14</v>
      </c>
      <c r="E10" s="54"/>
      <c r="F10" s="169">
        <v>172904.24</v>
      </c>
      <c r="G10" s="184">
        <v>197342</v>
      </c>
      <c r="H10" s="184">
        <v>215287.3</v>
      </c>
      <c r="I10" s="95">
        <v>208362.52</v>
      </c>
      <c r="K10" s="48"/>
    </row>
    <row r="11" spans="1:13" x14ac:dyDescent="0.25">
      <c r="A11" s="68"/>
      <c r="B11" s="31">
        <v>32</v>
      </c>
      <c r="C11" s="32"/>
      <c r="D11" s="27" t="s">
        <v>27</v>
      </c>
      <c r="E11" s="54"/>
      <c r="F11" s="169">
        <v>172904.24</v>
      </c>
      <c r="G11" s="184">
        <v>197342</v>
      </c>
      <c r="H11" s="184">
        <v>215287.3</v>
      </c>
      <c r="I11" s="95">
        <v>208362.52</v>
      </c>
      <c r="J11" s="48"/>
      <c r="K11" s="48"/>
      <c r="L11" s="107"/>
    </row>
    <row r="12" spans="1:13" ht="25.5" x14ac:dyDescent="0.25">
      <c r="A12" s="248" t="s">
        <v>49</v>
      </c>
      <c r="B12" s="251"/>
      <c r="C12" s="252"/>
      <c r="D12" s="82" t="s">
        <v>69</v>
      </c>
      <c r="E12" s="115"/>
      <c r="F12" s="167">
        <v>530.89</v>
      </c>
      <c r="G12" s="175">
        <v>600</v>
      </c>
      <c r="H12" s="175">
        <v>650</v>
      </c>
      <c r="I12" s="175">
        <v>670</v>
      </c>
      <c r="K12" s="107"/>
      <c r="L12" s="107"/>
    </row>
    <row r="13" spans="1:13" x14ac:dyDescent="0.25">
      <c r="A13" s="71">
        <v>11</v>
      </c>
      <c r="B13" s="62"/>
      <c r="C13" s="63"/>
      <c r="D13" s="61" t="s">
        <v>12</v>
      </c>
      <c r="E13" s="61"/>
      <c r="F13" s="168">
        <v>530.89</v>
      </c>
      <c r="G13" s="96">
        <v>600</v>
      </c>
      <c r="H13" s="96">
        <v>650</v>
      </c>
      <c r="I13" s="96">
        <v>670</v>
      </c>
      <c r="K13" s="48"/>
      <c r="L13" s="48"/>
      <c r="M13" s="48"/>
    </row>
    <row r="14" spans="1:13" x14ac:dyDescent="0.25">
      <c r="A14" s="68"/>
      <c r="B14" s="80">
        <v>34</v>
      </c>
      <c r="C14" s="63"/>
      <c r="D14" s="61" t="s">
        <v>50</v>
      </c>
      <c r="E14" s="61"/>
      <c r="F14" s="168">
        <v>530.89</v>
      </c>
      <c r="G14" s="96">
        <v>600</v>
      </c>
      <c r="H14" s="96">
        <v>650</v>
      </c>
      <c r="I14" s="96">
        <v>670</v>
      </c>
      <c r="K14" s="48"/>
      <c r="L14" s="48"/>
      <c r="M14" s="48"/>
    </row>
    <row r="15" spans="1:13" ht="16.5" customHeight="1" x14ac:dyDescent="0.25">
      <c r="A15" s="248" t="s">
        <v>80</v>
      </c>
      <c r="B15" s="249"/>
      <c r="C15" s="250"/>
      <c r="D15" s="84" t="s">
        <v>70</v>
      </c>
      <c r="E15" s="84"/>
      <c r="F15" s="170">
        <v>10617.82</v>
      </c>
      <c r="G15" s="101">
        <v>18000</v>
      </c>
      <c r="H15" s="101">
        <v>15000</v>
      </c>
      <c r="I15" s="101">
        <v>20000</v>
      </c>
      <c r="K15" s="48"/>
    </row>
    <row r="16" spans="1:13" ht="16.5" customHeight="1" x14ac:dyDescent="0.25">
      <c r="A16" s="245">
        <v>11</v>
      </c>
      <c r="B16" s="246"/>
      <c r="C16" s="247"/>
      <c r="D16" s="30" t="s">
        <v>51</v>
      </c>
      <c r="E16" s="30"/>
      <c r="F16" s="181">
        <v>10617.82</v>
      </c>
      <c r="G16" s="108">
        <v>18000</v>
      </c>
      <c r="H16" s="108">
        <v>15000</v>
      </c>
      <c r="I16" s="108">
        <v>20000</v>
      </c>
      <c r="K16" s="48"/>
      <c r="L16" s="48"/>
    </row>
    <row r="17" spans="1:12" ht="27" customHeight="1" x14ac:dyDescent="0.25">
      <c r="A17" s="68">
        <v>4</v>
      </c>
      <c r="B17" s="31"/>
      <c r="C17" s="32"/>
      <c r="D17" s="29" t="s">
        <v>16</v>
      </c>
      <c r="E17" s="29"/>
      <c r="F17" s="171">
        <v>10617.82</v>
      </c>
      <c r="G17" s="95">
        <v>18000</v>
      </c>
      <c r="H17" s="95">
        <v>15000</v>
      </c>
      <c r="I17" s="95">
        <v>20000</v>
      </c>
      <c r="K17" s="48"/>
      <c r="L17" s="48"/>
    </row>
    <row r="18" spans="1:12" ht="26.25" customHeight="1" x14ac:dyDescent="0.25">
      <c r="A18" s="68"/>
      <c r="B18" s="31">
        <v>42</v>
      </c>
      <c r="C18" s="32"/>
      <c r="D18" s="34" t="s">
        <v>39</v>
      </c>
      <c r="E18" s="34"/>
      <c r="F18" s="172">
        <v>10617.82</v>
      </c>
      <c r="G18" s="95">
        <v>18000</v>
      </c>
      <c r="H18" s="95">
        <v>15000</v>
      </c>
      <c r="I18" s="95">
        <v>20000</v>
      </c>
      <c r="J18" s="94"/>
      <c r="K18" s="47"/>
      <c r="L18" s="107"/>
    </row>
    <row r="19" spans="1:12" ht="27.75" customHeight="1" x14ac:dyDescent="0.25">
      <c r="A19" s="248" t="s">
        <v>76</v>
      </c>
      <c r="B19" s="249"/>
      <c r="C19" s="250"/>
      <c r="D19" s="82" t="s">
        <v>75</v>
      </c>
      <c r="E19" s="115"/>
      <c r="F19" s="167">
        <v>1693461.55</v>
      </c>
      <c r="G19" s="175">
        <f>G20+G24</f>
        <v>1885805</v>
      </c>
      <c r="H19" s="175">
        <f>H20+H24</f>
        <v>1979115.25</v>
      </c>
      <c r="I19" s="175">
        <f t="shared" ref="I19" si="1">I20+I24</f>
        <v>2023001.0674999999</v>
      </c>
    </row>
    <row r="20" spans="1:12" x14ac:dyDescent="0.25">
      <c r="A20" s="245">
        <v>57</v>
      </c>
      <c r="B20" s="246"/>
      <c r="C20" s="247"/>
      <c r="D20" s="50" t="s">
        <v>61</v>
      </c>
      <c r="E20" s="61"/>
      <c r="F20" s="176">
        <v>1693461.55</v>
      </c>
      <c r="G20" s="102">
        <f>G21</f>
        <v>1885205</v>
      </c>
      <c r="H20" s="102">
        <f>H21</f>
        <v>1978515.25</v>
      </c>
      <c r="I20" s="102">
        <f t="shared" ref="I20" si="2">I21</f>
        <v>2022401.0674999999</v>
      </c>
      <c r="K20" s="48"/>
    </row>
    <row r="21" spans="1:12" x14ac:dyDescent="0.25">
      <c r="A21" s="68">
        <v>3</v>
      </c>
      <c r="B21" s="31"/>
      <c r="C21" s="32"/>
      <c r="D21" s="50" t="s">
        <v>14</v>
      </c>
      <c r="E21" s="61"/>
      <c r="F21" s="168">
        <v>1652914.73</v>
      </c>
      <c r="G21" s="96">
        <f>G22+G23</f>
        <v>1885205</v>
      </c>
      <c r="H21" s="96">
        <f t="shared" ref="H21:I21" si="3">H22+H23</f>
        <v>1978515.25</v>
      </c>
      <c r="I21" s="96">
        <f t="shared" si="3"/>
        <v>2022401.0674999999</v>
      </c>
      <c r="K21" s="48"/>
    </row>
    <row r="22" spans="1:12" x14ac:dyDescent="0.25">
      <c r="A22" s="49"/>
      <c r="B22" s="80">
        <v>31</v>
      </c>
      <c r="C22" s="51"/>
      <c r="D22" s="50" t="s">
        <v>67</v>
      </c>
      <c r="E22" s="61"/>
      <c r="F22" s="168">
        <v>1652914.73</v>
      </c>
      <c r="G22" s="96">
        <f>1506000+242880+688+3322+24000+24000+24000+6000+4800+10515</f>
        <v>1846205</v>
      </c>
      <c r="H22" s="96">
        <f>G22+(G22*5%)</f>
        <v>1938515.25</v>
      </c>
      <c r="I22" s="96">
        <f>G22+(H22*7%)</f>
        <v>1981901.0674999999</v>
      </c>
    </row>
    <row r="23" spans="1:12" x14ac:dyDescent="0.25">
      <c r="A23" s="49"/>
      <c r="B23" s="80">
        <v>32</v>
      </c>
      <c r="C23" s="51"/>
      <c r="D23" s="50" t="s">
        <v>78</v>
      </c>
      <c r="E23" s="61"/>
      <c r="F23" s="168">
        <v>40148.65</v>
      </c>
      <c r="G23" s="96">
        <v>39000</v>
      </c>
      <c r="H23" s="96">
        <v>40000</v>
      </c>
      <c r="I23" s="96">
        <v>40500</v>
      </c>
    </row>
    <row r="24" spans="1:12" x14ac:dyDescent="0.25">
      <c r="A24" s="71">
        <v>6103</v>
      </c>
      <c r="B24" s="55"/>
      <c r="C24" s="54"/>
      <c r="D24" s="61" t="s">
        <v>66</v>
      </c>
      <c r="E24" s="61"/>
      <c r="F24" s="176">
        <v>398.17</v>
      </c>
      <c r="G24" s="102">
        <f>200+400</f>
        <v>600</v>
      </c>
      <c r="H24" s="102">
        <v>600</v>
      </c>
      <c r="I24" s="102">
        <v>600</v>
      </c>
    </row>
    <row r="25" spans="1:12" x14ac:dyDescent="0.25">
      <c r="A25" s="53"/>
      <c r="B25" s="80">
        <v>31</v>
      </c>
      <c r="C25" s="54"/>
      <c r="D25" s="61" t="s">
        <v>67</v>
      </c>
      <c r="E25" s="61"/>
      <c r="F25" s="168">
        <v>398.17</v>
      </c>
      <c r="G25" s="96">
        <v>600</v>
      </c>
      <c r="H25" s="96">
        <v>600</v>
      </c>
      <c r="I25" s="96">
        <v>600</v>
      </c>
    </row>
    <row r="26" spans="1:12" ht="25.5" x14ac:dyDescent="0.25">
      <c r="A26" s="248" t="s">
        <v>71</v>
      </c>
      <c r="B26" s="249"/>
      <c r="C26" s="250"/>
      <c r="D26" s="82" t="s">
        <v>74</v>
      </c>
      <c r="E26" s="115"/>
      <c r="F26" s="167">
        <v>42638.53</v>
      </c>
      <c r="G26" s="175">
        <f>G27+G31+G35+G39+G42</f>
        <v>226037.39</v>
      </c>
      <c r="H26" s="175">
        <f t="shared" ref="H26" si="4">H27+H31+H35+H39+H42</f>
        <v>239905</v>
      </c>
      <c r="I26" s="175">
        <f>I27+I31+I35+I39+I42</f>
        <v>240145</v>
      </c>
    </row>
    <row r="27" spans="1:12" x14ac:dyDescent="0.25">
      <c r="A27" s="71">
        <v>31</v>
      </c>
      <c r="B27" s="55"/>
      <c r="C27" s="56"/>
      <c r="D27" s="61" t="s">
        <v>31</v>
      </c>
      <c r="E27" s="61"/>
      <c r="F27" s="176">
        <v>2576.15</v>
      </c>
      <c r="G27" s="102">
        <v>4315</v>
      </c>
      <c r="H27" s="102">
        <v>4315</v>
      </c>
      <c r="I27" s="102">
        <v>4315</v>
      </c>
    </row>
    <row r="28" spans="1:12" x14ac:dyDescent="0.25">
      <c r="A28" s="69">
        <v>3</v>
      </c>
      <c r="B28" s="55"/>
      <c r="C28" s="56"/>
      <c r="D28" s="61" t="s">
        <v>14</v>
      </c>
      <c r="E28" s="61"/>
      <c r="F28" s="168">
        <v>2576.15</v>
      </c>
      <c r="G28" s="96">
        <v>4315</v>
      </c>
      <c r="H28" s="96">
        <v>4315</v>
      </c>
      <c r="I28" s="96">
        <v>4315</v>
      </c>
      <c r="L28" s="107"/>
    </row>
    <row r="29" spans="1:12" x14ac:dyDescent="0.25">
      <c r="A29" s="71"/>
      <c r="B29" s="31">
        <v>32</v>
      </c>
      <c r="C29" s="32"/>
      <c r="D29" s="61" t="s">
        <v>78</v>
      </c>
      <c r="E29" s="61"/>
      <c r="F29" s="168">
        <v>2310.6999999999998</v>
      </c>
      <c r="G29" s="96">
        <v>4315</v>
      </c>
      <c r="H29" s="96">
        <v>4315</v>
      </c>
      <c r="I29" s="96">
        <v>4315</v>
      </c>
    </row>
    <row r="30" spans="1:12" ht="38.25" x14ac:dyDescent="0.25">
      <c r="A30" s="71"/>
      <c r="B30" s="31">
        <v>37</v>
      </c>
      <c r="C30" s="32"/>
      <c r="D30" s="61" t="s">
        <v>44</v>
      </c>
      <c r="E30" s="61"/>
      <c r="F30" s="168">
        <v>265.45</v>
      </c>
      <c r="G30" s="96">
        <v>0</v>
      </c>
      <c r="H30" s="96">
        <v>0</v>
      </c>
      <c r="I30" s="96">
        <v>0</v>
      </c>
    </row>
    <row r="31" spans="1:12" x14ac:dyDescent="0.25">
      <c r="A31" s="71">
        <v>41</v>
      </c>
      <c r="B31" s="55"/>
      <c r="C31" s="56"/>
      <c r="D31" s="61" t="s">
        <v>65</v>
      </c>
      <c r="E31" s="61"/>
      <c r="F31" s="176">
        <v>663.61</v>
      </c>
      <c r="G31" s="102">
        <v>650</v>
      </c>
      <c r="H31" s="102">
        <v>700</v>
      </c>
      <c r="I31" s="102">
        <v>700</v>
      </c>
    </row>
    <row r="32" spans="1:12" x14ac:dyDescent="0.25">
      <c r="A32" s="69">
        <v>3</v>
      </c>
      <c r="B32" s="55"/>
      <c r="C32" s="56"/>
      <c r="D32" s="61" t="s">
        <v>14</v>
      </c>
      <c r="E32" s="61"/>
      <c r="F32" s="168">
        <v>663.61</v>
      </c>
      <c r="G32" s="96">
        <v>650</v>
      </c>
      <c r="H32" s="96">
        <v>700</v>
      </c>
      <c r="I32" s="96">
        <v>700</v>
      </c>
    </row>
    <row r="33" spans="1:9" x14ac:dyDescent="0.25">
      <c r="A33" s="71"/>
      <c r="B33" s="80">
        <v>32</v>
      </c>
      <c r="C33" s="56"/>
      <c r="D33" s="61" t="s">
        <v>27</v>
      </c>
      <c r="E33" s="61"/>
      <c r="F33" s="168">
        <v>265.45</v>
      </c>
      <c r="G33" s="96">
        <v>250</v>
      </c>
      <c r="H33" s="96">
        <v>275</v>
      </c>
      <c r="I33" s="96">
        <v>275</v>
      </c>
    </row>
    <row r="34" spans="1:9" ht="38.25" x14ac:dyDescent="0.25">
      <c r="A34" s="71"/>
      <c r="B34" s="80">
        <v>37</v>
      </c>
      <c r="C34" s="56"/>
      <c r="D34" s="61" t="s">
        <v>44</v>
      </c>
      <c r="E34" s="61"/>
      <c r="F34" s="168">
        <v>398.17</v>
      </c>
      <c r="G34" s="96">
        <v>400</v>
      </c>
      <c r="H34" s="96">
        <v>425</v>
      </c>
      <c r="I34" s="96">
        <v>425</v>
      </c>
    </row>
    <row r="35" spans="1:9" x14ac:dyDescent="0.25">
      <c r="A35" s="245">
        <v>57</v>
      </c>
      <c r="B35" s="246"/>
      <c r="C35" s="247"/>
      <c r="D35" s="61" t="s">
        <v>61</v>
      </c>
      <c r="E35" s="61"/>
      <c r="F35" s="176">
        <v>38323.71</v>
      </c>
      <c r="G35" s="102">
        <f>G37+G38</f>
        <v>219640</v>
      </c>
      <c r="H35" s="102">
        <f>H36</f>
        <v>234540</v>
      </c>
      <c r="I35" s="102">
        <f>I36</f>
        <v>234780</v>
      </c>
    </row>
    <row r="36" spans="1:9" x14ac:dyDescent="0.25">
      <c r="A36" s="69">
        <v>3</v>
      </c>
      <c r="B36" s="78"/>
      <c r="C36" s="79"/>
      <c r="D36" s="61" t="s">
        <v>14</v>
      </c>
      <c r="E36" s="61"/>
      <c r="F36" s="168">
        <v>38323.71</v>
      </c>
      <c r="G36" s="96">
        <f>G37+G38</f>
        <v>219640</v>
      </c>
      <c r="H36" s="96">
        <f>H37+H38</f>
        <v>234540</v>
      </c>
      <c r="I36" s="96">
        <f t="shared" ref="I36" si="5">I37+I38</f>
        <v>234780</v>
      </c>
    </row>
    <row r="37" spans="1:9" x14ac:dyDescent="0.25">
      <c r="A37" s="59"/>
      <c r="B37" s="70">
        <v>32</v>
      </c>
      <c r="C37" s="61"/>
      <c r="D37" s="61" t="s">
        <v>27</v>
      </c>
      <c r="E37" s="61"/>
      <c r="F37" s="168">
        <v>5806.62</v>
      </c>
      <c r="G37" s="96">
        <f>1440+3155+181545</f>
        <v>186140</v>
      </c>
      <c r="H37" s="96">
        <f>3840+1500+186200</f>
        <v>191540</v>
      </c>
      <c r="I37" s="96">
        <f>186200+4080+1500</f>
        <v>191780</v>
      </c>
    </row>
    <row r="38" spans="1:9" ht="38.25" x14ac:dyDescent="0.25">
      <c r="A38" s="52"/>
      <c r="B38" s="31">
        <v>37</v>
      </c>
      <c r="C38" s="54"/>
      <c r="D38" s="61" t="s">
        <v>44</v>
      </c>
      <c r="E38" s="61"/>
      <c r="F38" s="168">
        <v>32517.09</v>
      </c>
      <c r="G38" s="96">
        <f>3500+30000</f>
        <v>33500</v>
      </c>
      <c r="H38" s="96">
        <f>5000+38000</f>
        <v>43000</v>
      </c>
      <c r="I38" s="96">
        <f>5000+38000</f>
        <v>43000</v>
      </c>
    </row>
    <row r="39" spans="1:9" x14ac:dyDescent="0.25">
      <c r="A39" s="71">
        <v>6103</v>
      </c>
      <c r="B39" s="60"/>
      <c r="C39" s="61"/>
      <c r="D39" s="61" t="s">
        <v>66</v>
      </c>
      <c r="E39" s="61"/>
      <c r="F39" s="176">
        <v>119.45</v>
      </c>
      <c r="G39" s="102">
        <v>310</v>
      </c>
      <c r="H39" s="102">
        <v>350</v>
      </c>
      <c r="I39" s="104">
        <v>350</v>
      </c>
    </row>
    <row r="40" spans="1:9" x14ac:dyDescent="0.25">
      <c r="A40" s="69">
        <v>3</v>
      </c>
      <c r="B40" s="60"/>
      <c r="C40" s="61"/>
      <c r="D40" s="61" t="s">
        <v>14</v>
      </c>
      <c r="E40" s="61"/>
      <c r="F40" s="168">
        <v>119.45</v>
      </c>
      <c r="G40" s="96">
        <v>310</v>
      </c>
      <c r="H40" s="96">
        <v>350</v>
      </c>
      <c r="I40" s="96">
        <v>350</v>
      </c>
    </row>
    <row r="41" spans="1:9" x14ac:dyDescent="0.25">
      <c r="A41" s="59"/>
      <c r="B41" s="70">
        <v>32</v>
      </c>
      <c r="C41" s="61"/>
      <c r="D41" s="61" t="s">
        <v>78</v>
      </c>
      <c r="E41" s="61"/>
      <c r="F41" s="168">
        <v>119.45</v>
      </c>
      <c r="G41" s="96">
        <v>310</v>
      </c>
      <c r="H41" s="96">
        <v>350</v>
      </c>
      <c r="I41" s="96">
        <v>350</v>
      </c>
    </row>
    <row r="42" spans="1:9" x14ac:dyDescent="0.25">
      <c r="A42" s="87">
        <v>9231</v>
      </c>
      <c r="B42" s="88"/>
      <c r="C42" s="89"/>
      <c r="D42" s="90" t="s">
        <v>79</v>
      </c>
      <c r="E42" s="90"/>
      <c r="F42" s="177">
        <v>955.6</v>
      </c>
      <c r="G42" s="105">
        <v>1122.3900000000001</v>
      </c>
      <c r="H42" s="105">
        <v>0</v>
      </c>
      <c r="I42" s="106">
        <v>0</v>
      </c>
    </row>
    <row r="43" spans="1:9" x14ac:dyDescent="0.25">
      <c r="A43" s="69">
        <v>3</v>
      </c>
      <c r="B43" s="70"/>
      <c r="C43" s="61"/>
      <c r="D43" s="34" t="s">
        <v>14</v>
      </c>
      <c r="E43" s="34"/>
      <c r="F43" s="172">
        <v>955.6</v>
      </c>
      <c r="G43" s="96">
        <v>1122.3900000000001</v>
      </c>
      <c r="H43" s="96">
        <v>0</v>
      </c>
      <c r="I43" s="103">
        <v>0</v>
      </c>
    </row>
    <row r="44" spans="1:9" x14ac:dyDescent="0.25">
      <c r="A44" s="59"/>
      <c r="B44" s="70">
        <v>32</v>
      </c>
      <c r="C44" s="61"/>
      <c r="D44" s="34" t="s">
        <v>27</v>
      </c>
      <c r="E44" s="34"/>
      <c r="F44" s="172">
        <v>955.6</v>
      </c>
      <c r="G44" s="96">
        <v>1122.3900000000001</v>
      </c>
      <c r="H44" s="96">
        <v>0</v>
      </c>
      <c r="I44" s="103">
        <v>0</v>
      </c>
    </row>
    <row r="45" spans="1:9" ht="26.25" customHeight="1" x14ac:dyDescent="0.25">
      <c r="A45" s="248" t="s">
        <v>72</v>
      </c>
      <c r="B45" s="249"/>
      <c r="C45" s="250"/>
      <c r="D45" s="83" t="s">
        <v>73</v>
      </c>
      <c r="E45" s="118" t="s">
        <v>140</v>
      </c>
      <c r="F45" s="174">
        <v>20572.04</v>
      </c>
      <c r="G45" s="175">
        <f>G46+G49+G52</f>
        <v>27849.56</v>
      </c>
      <c r="H45" s="175">
        <f t="shared" ref="H45:I45" si="6">H46+H49</f>
        <v>23760</v>
      </c>
      <c r="I45" s="175">
        <f t="shared" si="6"/>
        <v>23960</v>
      </c>
    </row>
    <row r="46" spans="1:9" ht="26.25" customHeight="1" x14ac:dyDescent="0.25">
      <c r="A46" s="72">
        <v>31</v>
      </c>
      <c r="B46" s="31"/>
      <c r="C46" s="32"/>
      <c r="D46" s="34" t="s">
        <v>64</v>
      </c>
      <c r="E46" s="34"/>
      <c r="F46" s="172">
        <v>9051.7000000000007</v>
      </c>
      <c r="G46" s="102">
        <v>17260</v>
      </c>
      <c r="H46" s="102">
        <v>17260</v>
      </c>
      <c r="I46" s="102">
        <v>17260</v>
      </c>
    </row>
    <row r="47" spans="1:9" ht="26.25" customHeight="1" x14ac:dyDescent="0.25">
      <c r="A47" s="76">
        <v>4</v>
      </c>
      <c r="B47" s="31"/>
      <c r="C47" s="32"/>
      <c r="D47" s="34" t="s">
        <v>16</v>
      </c>
      <c r="E47" s="34"/>
      <c r="F47" s="172">
        <v>9051.7000000000007</v>
      </c>
      <c r="G47" s="96">
        <v>17260</v>
      </c>
      <c r="H47" s="96">
        <v>17260</v>
      </c>
      <c r="I47" s="96">
        <v>17260</v>
      </c>
    </row>
    <row r="48" spans="1:9" ht="26.25" customHeight="1" x14ac:dyDescent="0.25">
      <c r="A48" s="33"/>
      <c r="B48" s="31">
        <v>42</v>
      </c>
      <c r="C48" s="32"/>
      <c r="D48" s="34" t="s">
        <v>39</v>
      </c>
      <c r="E48" s="34"/>
      <c r="F48" s="172">
        <v>9051.7000000000007</v>
      </c>
      <c r="G48" s="96">
        <v>17260</v>
      </c>
      <c r="H48" s="96">
        <v>17260</v>
      </c>
      <c r="I48" s="96">
        <v>17260</v>
      </c>
    </row>
    <row r="49" spans="1:11" ht="18" customHeight="1" x14ac:dyDescent="0.25">
      <c r="A49" s="72">
        <v>57</v>
      </c>
      <c r="B49" s="31"/>
      <c r="C49" s="32"/>
      <c r="D49" s="34" t="s">
        <v>61</v>
      </c>
      <c r="E49" s="34"/>
      <c r="F49" s="172">
        <v>7697.92</v>
      </c>
      <c r="G49" s="102">
        <v>6100</v>
      </c>
      <c r="H49" s="102">
        <v>6500</v>
      </c>
      <c r="I49" s="102">
        <v>6700</v>
      </c>
    </row>
    <row r="50" spans="1:11" ht="27.75" customHeight="1" x14ac:dyDescent="0.25">
      <c r="A50" s="76">
        <v>4</v>
      </c>
      <c r="B50" s="31"/>
      <c r="C50" s="32"/>
      <c r="D50" s="34" t="s">
        <v>16</v>
      </c>
      <c r="E50" s="34"/>
      <c r="F50" s="172">
        <v>7697.92</v>
      </c>
      <c r="G50" s="96">
        <v>6100</v>
      </c>
      <c r="H50" s="96">
        <v>6500</v>
      </c>
      <c r="I50" s="96">
        <v>6700</v>
      </c>
    </row>
    <row r="51" spans="1:11" ht="24.75" customHeight="1" x14ac:dyDescent="0.25">
      <c r="A51" s="33"/>
      <c r="B51" s="31">
        <v>42</v>
      </c>
      <c r="C51" s="32"/>
      <c r="D51" s="34" t="s">
        <v>39</v>
      </c>
      <c r="E51" s="34"/>
      <c r="F51" s="172">
        <v>7697.92</v>
      </c>
      <c r="G51" s="96">
        <f>5000+1100</f>
        <v>6100</v>
      </c>
      <c r="H51" s="96">
        <v>6500</v>
      </c>
      <c r="I51" s="96">
        <v>6700</v>
      </c>
    </row>
    <row r="52" spans="1:11" ht="20.25" customHeight="1" x14ac:dyDescent="0.25">
      <c r="A52" s="91">
        <v>9231</v>
      </c>
      <c r="B52" s="92"/>
      <c r="C52" s="93"/>
      <c r="D52" s="90" t="s">
        <v>79</v>
      </c>
      <c r="E52" s="90"/>
      <c r="F52" s="173">
        <v>3822.42</v>
      </c>
      <c r="G52" s="105">
        <v>4489.5600000000004</v>
      </c>
      <c r="H52" s="105">
        <v>0</v>
      </c>
      <c r="I52" s="105">
        <v>0</v>
      </c>
    </row>
    <row r="53" spans="1:11" ht="27" customHeight="1" x14ac:dyDescent="0.25">
      <c r="A53" s="81">
        <v>4</v>
      </c>
      <c r="B53" s="31"/>
      <c r="C53" s="32"/>
      <c r="D53" s="34" t="s">
        <v>16</v>
      </c>
      <c r="E53" s="34"/>
      <c r="F53" s="172">
        <v>3822.42</v>
      </c>
      <c r="G53" s="95">
        <v>4489.5600000000004</v>
      </c>
      <c r="H53" s="95">
        <v>0</v>
      </c>
      <c r="I53" s="96">
        <v>0</v>
      </c>
    </row>
    <row r="54" spans="1:11" ht="26.25" customHeight="1" x14ac:dyDescent="0.25">
      <c r="A54" s="77"/>
      <c r="B54" s="31">
        <v>42</v>
      </c>
      <c r="C54" s="32"/>
      <c r="D54" s="34" t="s">
        <v>39</v>
      </c>
      <c r="E54" s="34"/>
      <c r="F54" s="172">
        <v>3822.42</v>
      </c>
      <c r="G54" s="95">
        <v>4489.5600000000004</v>
      </c>
      <c r="H54" s="95">
        <v>0</v>
      </c>
      <c r="I54" s="96">
        <v>0</v>
      </c>
    </row>
    <row r="55" spans="1:11" ht="33" customHeight="1" x14ac:dyDescent="0.25">
      <c r="A55" s="253" t="s">
        <v>77</v>
      </c>
      <c r="B55" s="254"/>
      <c r="C55" s="255"/>
      <c r="D55" s="85" t="s">
        <v>41</v>
      </c>
      <c r="E55" s="116" t="s">
        <v>140</v>
      </c>
      <c r="F55" s="166">
        <v>214952.82</v>
      </c>
      <c r="G55" s="178">
        <f>G56+G61+G65+G71+G84</f>
        <v>337993.63</v>
      </c>
      <c r="H55" s="178">
        <f>H56+H61+H65+H71+H84</f>
        <v>363968.43</v>
      </c>
      <c r="I55" s="178">
        <f>I56+I61+I65+I71+I84</f>
        <v>367983.43</v>
      </c>
    </row>
    <row r="56" spans="1:11" ht="15" customHeight="1" x14ac:dyDescent="0.25">
      <c r="A56" s="248" t="s">
        <v>45</v>
      </c>
      <c r="B56" s="249"/>
      <c r="C56" s="250"/>
      <c r="D56" s="82" t="s">
        <v>42</v>
      </c>
      <c r="E56" s="115"/>
      <c r="F56" s="167">
        <v>62021.37</v>
      </c>
      <c r="G56" s="101">
        <f>G57</f>
        <v>102500</v>
      </c>
      <c r="H56" s="101">
        <f>G56+(G56*5%)</f>
        <v>107625</v>
      </c>
      <c r="I56" s="101">
        <f>G56+(G56*7%)</f>
        <v>109675</v>
      </c>
    </row>
    <row r="57" spans="1:11" x14ac:dyDescent="0.25">
      <c r="A57" s="245">
        <v>11</v>
      </c>
      <c r="B57" s="246"/>
      <c r="C57" s="247"/>
      <c r="D57" s="61" t="s">
        <v>12</v>
      </c>
      <c r="E57" s="61"/>
      <c r="F57" s="176">
        <v>62021.37</v>
      </c>
      <c r="G57" s="102">
        <v>102500</v>
      </c>
      <c r="H57" s="108">
        <f t="shared" ref="H57:H60" si="7">G57+(G57*5%)</f>
        <v>107625</v>
      </c>
      <c r="I57" s="108">
        <f t="shared" ref="I57:I60" si="8">G57+(G57*7%)</f>
        <v>109675</v>
      </c>
      <c r="K57" s="107"/>
    </row>
    <row r="58" spans="1:11" x14ac:dyDescent="0.25">
      <c r="A58" s="68">
        <v>3</v>
      </c>
      <c r="B58" s="31"/>
      <c r="C58" s="32"/>
      <c r="D58" s="61" t="s">
        <v>14</v>
      </c>
      <c r="E58" s="61"/>
      <c r="F58" s="168">
        <v>62021.37</v>
      </c>
      <c r="G58" s="96">
        <f>G59+G60</f>
        <v>102500</v>
      </c>
      <c r="H58" s="95">
        <f t="shared" si="7"/>
        <v>107625</v>
      </c>
      <c r="I58" s="95">
        <f t="shared" si="8"/>
        <v>109675</v>
      </c>
    </row>
    <row r="59" spans="1:11" ht="15" customHeight="1" x14ac:dyDescent="0.25">
      <c r="A59" s="68"/>
      <c r="B59" s="31">
        <v>31</v>
      </c>
      <c r="C59" s="32"/>
      <c r="D59" s="61" t="s">
        <v>15</v>
      </c>
      <c r="E59" s="61"/>
      <c r="F59" s="168">
        <v>60163.25</v>
      </c>
      <c r="G59" s="96">
        <f>96000+4200</f>
        <v>100200</v>
      </c>
      <c r="H59" s="95">
        <f t="shared" si="7"/>
        <v>105210</v>
      </c>
      <c r="I59" s="95">
        <f t="shared" si="8"/>
        <v>107214</v>
      </c>
    </row>
    <row r="60" spans="1:11" x14ac:dyDescent="0.25">
      <c r="A60" s="68"/>
      <c r="B60" s="31">
        <v>32</v>
      </c>
      <c r="C60" s="32"/>
      <c r="D60" s="61" t="s">
        <v>27</v>
      </c>
      <c r="E60" s="61"/>
      <c r="F60" s="168">
        <v>1858.12</v>
      </c>
      <c r="G60" s="96">
        <v>2300</v>
      </c>
      <c r="H60" s="95">
        <f t="shared" si="7"/>
        <v>2415</v>
      </c>
      <c r="I60" s="95">
        <f t="shared" si="8"/>
        <v>2461</v>
      </c>
    </row>
    <row r="61" spans="1:11" ht="25.5" x14ac:dyDescent="0.25">
      <c r="A61" s="248" t="s">
        <v>46</v>
      </c>
      <c r="B61" s="249"/>
      <c r="C61" s="250"/>
      <c r="D61" s="84" t="s">
        <v>43</v>
      </c>
      <c r="E61" s="84"/>
      <c r="F61" s="170">
        <v>41144.07</v>
      </c>
      <c r="G61" s="175">
        <v>45000</v>
      </c>
      <c r="H61" s="175">
        <v>46200</v>
      </c>
      <c r="I61" s="175">
        <v>48000</v>
      </c>
    </row>
    <row r="62" spans="1:11" x14ac:dyDescent="0.25">
      <c r="A62" s="245">
        <v>11</v>
      </c>
      <c r="B62" s="246"/>
      <c r="C62" s="247"/>
      <c r="D62" s="30" t="s">
        <v>12</v>
      </c>
      <c r="E62" s="30"/>
      <c r="F62" s="181">
        <v>41144.07</v>
      </c>
      <c r="G62" s="102">
        <v>45000</v>
      </c>
      <c r="H62" s="102">
        <v>46200</v>
      </c>
      <c r="I62" s="102">
        <v>48000</v>
      </c>
    </row>
    <row r="63" spans="1:11" x14ac:dyDescent="0.25">
      <c r="A63" s="68">
        <v>3</v>
      </c>
      <c r="B63" s="31"/>
      <c r="C63" s="32"/>
      <c r="D63" s="29" t="s">
        <v>14</v>
      </c>
      <c r="E63" s="29"/>
      <c r="F63" s="171">
        <v>41144.07</v>
      </c>
      <c r="G63" s="96">
        <v>45000</v>
      </c>
      <c r="H63" s="95">
        <v>46200</v>
      </c>
      <c r="I63" s="95">
        <v>48000</v>
      </c>
    </row>
    <row r="64" spans="1:11" ht="38.25" x14ac:dyDescent="0.25">
      <c r="A64" s="76"/>
      <c r="B64" s="31">
        <v>37</v>
      </c>
      <c r="C64" s="32"/>
      <c r="D64" s="34" t="s">
        <v>44</v>
      </c>
      <c r="E64" s="34"/>
      <c r="F64" s="172">
        <v>41144.07</v>
      </c>
      <c r="G64" s="96">
        <v>45000</v>
      </c>
      <c r="H64" s="95">
        <v>46200</v>
      </c>
      <c r="I64" s="95">
        <v>48000</v>
      </c>
    </row>
    <row r="65" spans="1:9" ht="25.5" x14ac:dyDescent="0.25">
      <c r="A65" s="258" t="s">
        <v>55</v>
      </c>
      <c r="B65" s="259"/>
      <c r="C65" s="260"/>
      <c r="D65" s="83" t="s">
        <v>56</v>
      </c>
      <c r="E65" s="118"/>
      <c r="F65" s="174">
        <v>25220.25</v>
      </c>
      <c r="G65" s="175">
        <f>G66+G68</f>
        <v>9216.4299999999985</v>
      </c>
      <c r="H65" s="175">
        <f>H66+H68</f>
        <v>9216.4299999999985</v>
      </c>
      <c r="I65" s="175">
        <f t="shared" ref="I65" si="9">I66+I68</f>
        <v>9216.4299999999985</v>
      </c>
    </row>
    <row r="66" spans="1:9" x14ac:dyDescent="0.25">
      <c r="A66" s="72">
        <v>5402</v>
      </c>
      <c r="B66" s="41"/>
      <c r="C66" s="42"/>
      <c r="D66" s="86" t="s">
        <v>81</v>
      </c>
      <c r="E66" s="86"/>
      <c r="F66" s="180">
        <v>24881.81</v>
      </c>
      <c r="G66" s="102">
        <f>G67</f>
        <v>8156.1299999999992</v>
      </c>
      <c r="H66" s="102">
        <f t="shared" ref="H66:I66" si="10">H67</f>
        <v>8156.1299999999992</v>
      </c>
      <c r="I66" s="102">
        <f t="shared" si="10"/>
        <v>8156.1299999999992</v>
      </c>
    </row>
    <row r="67" spans="1:9" x14ac:dyDescent="0.25">
      <c r="A67" s="40"/>
      <c r="B67" s="46">
        <v>32</v>
      </c>
      <c r="C67" s="42"/>
      <c r="D67" s="34" t="s">
        <v>27</v>
      </c>
      <c r="E67" s="34"/>
      <c r="F67" s="172">
        <v>24881.81</v>
      </c>
      <c r="G67" s="96">
        <f>3217.27+4938.86</f>
        <v>8156.1299999999992</v>
      </c>
      <c r="H67" s="96">
        <f t="shared" ref="H67:I67" si="11">3217.27+4938.86</f>
        <v>8156.1299999999992</v>
      </c>
      <c r="I67" s="96">
        <f t="shared" si="11"/>
        <v>8156.1299999999992</v>
      </c>
    </row>
    <row r="68" spans="1:9" x14ac:dyDescent="0.25">
      <c r="A68" s="72">
        <v>57</v>
      </c>
      <c r="B68" s="41"/>
      <c r="C68" s="42"/>
      <c r="D68" s="34" t="s">
        <v>62</v>
      </c>
      <c r="E68" s="34"/>
      <c r="F68" s="179">
        <v>338.44</v>
      </c>
      <c r="G68" s="102">
        <v>1060.3</v>
      </c>
      <c r="H68" s="102">
        <v>1060.3</v>
      </c>
      <c r="I68" s="102">
        <v>1060.3</v>
      </c>
    </row>
    <row r="69" spans="1:9" x14ac:dyDescent="0.25">
      <c r="A69" s="76">
        <v>3</v>
      </c>
      <c r="B69" s="57"/>
      <c r="C69" s="58"/>
      <c r="D69" s="34" t="s">
        <v>14</v>
      </c>
      <c r="E69" s="34"/>
      <c r="F69" s="172">
        <v>338.44</v>
      </c>
      <c r="G69" s="96">
        <v>1060.3</v>
      </c>
      <c r="H69" s="96">
        <v>1060.3</v>
      </c>
      <c r="I69" s="96">
        <v>1060.3</v>
      </c>
    </row>
    <row r="70" spans="1:9" x14ac:dyDescent="0.25">
      <c r="A70" s="73"/>
      <c r="B70" s="74">
        <v>32</v>
      </c>
      <c r="C70" s="75"/>
      <c r="D70" s="61" t="s">
        <v>27</v>
      </c>
      <c r="E70" s="61"/>
      <c r="F70" s="168">
        <v>338.44</v>
      </c>
      <c r="G70" s="96">
        <v>1060.3</v>
      </c>
      <c r="H70" s="96">
        <v>1060.3</v>
      </c>
      <c r="I70" s="96">
        <v>1060.3</v>
      </c>
    </row>
    <row r="71" spans="1:9" x14ac:dyDescent="0.25">
      <c r="A71" s="261" t="s">
        <v>57</v>
      </c>
      <c r="B71" s="262"/>
      <c r="C71" s="263"/>
      <c r="D71" s="82" t="s">
        <v>58</v>
      </c>
      <c r="E71" s="115"/>
      <c r="F71" s="167">
        <v>82585.440000000002</v>
      </c>
      <c r="G71" s="101">
        <f>G72+G76+G80</f>
        <v>173190</v>
      </c>
      <c r="H71" s="101">
        <f>H72+H76+H80</f>
        <v>192440</v>
      </c>
      <c r="I71" s="101">
        <v>192440</v>
      </c>
    </row>
    <row r="72" spans="1:9" x14ac:dyDescent="0.25">
      <c r="A72" s="71">
        <v>11</v>
      </c>
      <c r="B72" s="66"/>
      <c r="C72" s="67"/>
      <c r="D72" s="61" t="s">
        <v>12</v>
      </c>
      <c r="E72" s="61"/>
      <c r="F72" s="176">
        <v>12387.44</v>
      </c>
      <c r="G72" s="102">
        <v>25978.5</v>
      </c>
      <c r="H72" s="102">
        <v>28866</v>
      </c>
      <c r="I72" s="102">
        <v>28866</v>
      </c>
    </row>
    <row r="73" spans="1:9" x14ac:dyDescent="0.25">
      <c r="A73" s="68">
        <v>3</v>
      </c>
      <c r="B73" s="66"/>
      <c r="C73" s="67"/>
      <c r="D73" s="61" t="s">
        <v>14</v>
      </c>
      <c r="E73" s="61"/>
      <c r="F73" s="168">
        <v>12387.44</v>
      </c>
      <c r="G73" s="96">
        <f>G74+G75</f>
        <v>25978.5</v>
      </c>
      <c r="H73" s="96">
        <f>H74+H75</f>
        <v>28866</v>
      </c>
      <c r="I73" s="96">
        <f>I74+I75</f>
        <v>28866</v>
      </c>
    </row>
    <row r="74" spans="1:9" x14ac:dyDescent="0.25">
      <c r="A74" s="65"/>
      <c r="B74" s="31">
        <v>31</v>
      </c>
      <c r="C74" s="67"/>
      <c r="D74" s="61" t="s">
        <v>15</v>
      </c>
      <c r="E74" s="61"/>
      <c r="F74" s="168">
        <v>11468.05</v>
      </c>
      <c r="G74" s="96">
        <v>24598.5</v>
      </c>
      <c r="H74" s="96">
        <v>27441</v>
      </c>
      <c r="I74" s="96">
        <v>27441</v>
      </c>
    </row>
    <row r="75" spans="1:9" x14ac:dyDescent="0.25">
      <c r="A75" s="65"/>
      <c r="B75" s="31">
        <v>32</v>
      </c>
      <c r="C75" s="67"/>
      <c r="D75" s="61" t="s">
        <v>27</v>
      </c>
      <c r="E75" s="61"/>
      <c r="F75" s="168">
        <v>919.77</v>
      </c>
      <c r="G75" s="96">
        <v>1380</v>
      </c>
      <c r="H75" s="96">
        <v>1425</v>
      </c>
      <c r="I75" s="96">
        <v>1425</v>
      </c>
    </row>
    <row r="76" spans="1:9" x14ac:dyDescent="0.25">
      <c r="A76" s="245">
        <v>5402</v>
      </c>
      <c r="B76" s="246"/>
      <c r="C76" s="247"/>
      <c r="D76" s="61" t="s">
        <v>81</v>
      </c>
      <c r="E76" s="61"/>
      <c r="F76" s="176">
        <v>70197.62</v>
      </c>
      <c r="G76" s="102">
        <v>125129.78</v>
      </c>
      <c r="H76" s="102">
        <f>H78+H79</f>
        <v>139037.9</v>
      </c>
      <c r="I76" s="102">
        <f>I78+I79</f>
        <v>139037.9</v>
      </c>
    </row>
    <row r="77" spans="1:9" x14ac:dyDescent="0.25">
      <c r="A77" s="45">
        <v>3</v>
      </c>
      <c r="B77" s="43"/>
      <c r="C77" s="44"/>
      <c r="D77" s="61" t="s">
        <v>14</v>
      </c>
      <c r="E77" s="61"/>
      <c r="F77" s="168">
        <v>70197.62</v>
      </c>
      <c r="G77" s="96">
        <f>G78+G79</f>
        <v>125129.78</v>
      </c>
      <c r="H77" s="96">
        <f>H78+H79</f>
        <v>139037.9</v>
      </c>
      <c r="I77" s="96">
        <f>I78+I79</f>
        <v>139037.9</v>
      </c>
    </row>
    <row r="78" spans="1:9" x14ac:dyDescent="0.25">
      <c r="A78" s="45"/>
      <c r="B78" s="80">
        <v>31</v>
      </c>
      <c r="C78" s="44"/>
      <c r="D78" s="61" t="s">
        <v>15</v>
      </c>
      <c r="E78" s="61"/>
      <c r="F78" s="168">
        <v>64985.599999999999</v>
      </c>
      <c r="G78" s="96">
        <v>118482.78</v>
      </c>
      <c r="H78" s="96">
        <v>132174.15</v>
      </c>
      <c r="I78" s="96">
        <v>132174.15</v>
      </c>
    </row>
    <row r="79" spans="1:9" x14ac:dyDescent="0.25">
      <c r="A79" s="45"/>
      <c r="B79" s="80">
        <v>32</v>
      </c>
      <c r="C79" s="44"/>
      <c r="D79" s="61" t="s">
        <v>27</v>
      </c>
      <c r="E79" s="61"/>
      <c r="F79" s="168">
        <v>5212.0200000000004</v>
      </c>
      <c r="G79" s="96">
        <v>6647</v>
      </c>
      <c r="H79" s="96">
        <v>6863.75</v>
      </c>
      <c r="I79" s="96">
        <v>6863.75</v>
      </c>
    </row>
    <row r="80" spans="1:9" x14ac:dyDescent="0.25">
      <c r="A80" s="49">
        <v>57</v>
      </c>
      <c r="B80" s="80"/>
      <c r="C80" s="61"/>
      <c r="D80" s="61" t="s">
        <v>62</v>
      </c>
      <c r="E80" s="61"/>
      <c r="F80" s="176">
        <v>0</v>
      </c>
      <c r="G80" s="102">
        <v>22081.72</v>
      </c>
      <c r="H80" s="102">
        <v>24536.1</v>
      </c>
      <c r="I80" s="102">
        <v>24536.1</v>
      </c>
    </row>
    <row r="81" spans="1:9" x14ac:dyDescent="0.25">
      <c r="A81" s="45">
        <v>3</v>
      </c>
      <c r="B81" s="80"/>
      <c r="C81" s="61"/>
      <c r="D81" s="61" t="s">
        <v>14</v>
      </c>
      <c r="E81" s="61"/>
      <c r="F81" s="168">
        <v>0</v>
      </c>
      <c r="G81" s="96">
        <f>G82+G83</f>
        <v>22081.72</v>
      </c>
      <c r="H81" s="96">
        <f>H82+H83</f>
        <v>24536.1</v>
      </c>
      <c r="I81" s="96">
        <f>I82+I83</f>
        <v>24536.1</v>
      </c>
    </row>
    <row r="82" spans="1:9" x14ac:dyDescent="0.25">
      <c r="A82" s="45"/>
      <c r="B82" s="80">
        <v>31</v>
      </c>
      <c r="C82" s="61"/>
      <c r="D82" s="61" t="s">
        <v>15</v>
      </c>
      <c r="E82" s="61"/>
      <c r="F82" s="168">
        <v>0</v>
      </c>
      <c r="G82" s="96">
        <v>20908.72</v>
      </c>
      <c r="H82" s="96">
        <v>23324.85</v>
      </c>
      <c r="I82" s="96">
        <v>23324.85</v>
      </c>
    </row>
    <row r="83" spans="1:9" x14ac:dyDescent="0.25">
      <c r="A83" s="45"/>
      <c r="B83" s="80">
        <v>32</v>
      </c>
      <c r="C83" s="61"/>
      <c r="D83" s="61" t="s">
        <v>27</v>
      </c>
      <c r="E83" s="61"/>
      <c r="F83" s="168">
        <v>0</v>
      </c>
      <c r="G83" s="96">
        <v>1173</v>
      </c>
      <c r="H83" s="96">
        <v>1211.25</v>
      </c>
      <c r="I83" s="96">
        <v>1211.25</v>
      </c>
    </row>
    <row r="84" spans="1:9" x14ac:dyDescent="0.25">
      <c r="A84" s="248" t="s">
        <v>59</v>
      </c>
      <c r="B84" s="249"/>
      <c r="C84" s="250"/>
      <c r="D84" s="82" t="s">
        <v>60</v>
      </c>
      <c r="E84" s="115"/>
      <c r="F84" s="167">
        <v>3981.68</v>
      </c>
      <c r="G84" s="101">
        <f>G85+G88</f>
        <v>8087.2</v>
      </c>
      <c r="H84" s="101">
        <f>H85+H88</f>
        <v>8487</v>
      </c>
      <c r="I84" s="101">
        <f>I85+I88</f>
        <v>8652</v>
      </c>
    </row>
    <row r="85" spans="1:9" x14ac:dyDescent="0.25">
      <c r="A85" s="245">
        <v>11</v>
      </c>
      <c r="B85" s="246"/>
      <c r="C85" s="247"/>
      <c r="D85" s="61" t="s">
        <v>12</v>
      </c>
      <c r="E85" s="61"/>
      <c r="F85" s="176">
        <v>3955.14</v>
      </c>
      <c r="G85" s="102">
        <v>8015.2</v>
      </c>
      <c r="H85" s="102">
        <v>8415</v>
      </c>
      <c r="I85" s="102">
        <v>8580</v>
      </c>
    </row>
    <row r="86" spans="1:9" x14ac:dyDescent="0.25">
      <c r="A86" s="68">
        <v>3</v>
      </c>
      <c r="B86" s="36"/>
      <c r="C86" s="37"/>
      <c r="D86" s="61" t="s">
        <v>14</v>
      </c>
      <c r="E86" s="61"/>
      <c r="F86" s="168">
        <v>3955.14</v>
      </c>
      <c r="G86" s="96">
        <v>8015.2</v>
      </c>
      <c r="H86" s="96">
        <v>8415</v>
      </c>
      <c r="I86" s="96">
        <v>8580</v>
      </c>
    </row>
    <row r="87" spans="1:9" x14ac:dyDescent="0.25">
      <c r="A87" s="64"/>
      <c r="B87" s="80">
        <v>31</v>
      </c>
      <c r="C87" s="37"/>
      <c r="D87" s="61" t="s">
        <v>15</v>
      </c>
      <c r="E87" s="61"/>
      <c r="F87" s="168">
        <v>3955.14</v>
      </c>
      <c r="G87" s="96">
        <v>8015.2</v>
      </c>
      <c r="H87" s="96">
        <v>8415</v>
      </c>
      <c r="I87" s="96">
        <v>8580</v>
      </c>
    </row>
    <row r="88" spans="1:9" x14ac:dyDescent="0.25">
      <c r="A88" s="71">
        <v>57</v>
      </c>
      <c r="B88" s="36"/>
      <c r="C88" s="37"/>
      <c r="D88" s="61" t="s">
        <v>61</v>
      </c>
      <c r="E88" s="61"/>
      <c r="F88" s="176">
        <v>26.54</v>
      </c>
      <c r="G88" s="102">
        <v>72</v>
      </c>
      <c r="H88" s="102">
        <v>72</v>
      </c>
      <c r="I88" s="102">
        <v>72</v>
      </c>
    </row>
    <row r="89" spans="1:9" x14ac:dyDescent="0.25">
      <c r="A89" s="69">
        <v>3</v>
      </c>
      <c r="B89" s="38"/>
      <c r="C89" s="39"/>
      <c r="D89" s="61" t="s">
        <v>14</v>
      </c>
      <c r="E89" s="61"/>
      <c r="F89" s="168">
        <v>26.54</v>
      </c>
      <c r="G89" s="96">
        <v>72</v>
      </c>
      <c r="H89" s="96">
        <v>72</v>
      </c>
      <c r="I89" s="96">
        <v>72</v>
      </c>
    </row>
    <row r="90" spans="1:9" x14ac:dyDescent="0.25">
      <c r="A90" s="35"/>
      <c r="B90" s="31">
        <v>32</v>
      </c>
      <c r="C90" s="37"/>
      <c r="D90" s="61" t="s">
        <v>27</v>
      </c>
      <c r="E90" s="61"/>
      <c r="F90" s="168">
        <v>26.54</v>
      </c>
      <c r="G90" s="96">
        <v>72</v>
      </c>
      <c r="H90" s="96">
        <v>72</v>
      </c>
      <c r="I90" s="96">
        <v>72</v>
      </c>
    </row>
  </sheetData>
  <mergeCells count="25">
    <mergeCell ref="A85:C85"/>
    <mergeCell ref="A61:C61"/>
    <mergeCell ref="A65:C65"/>
    <mergeCell ref="A76:C76"/>
    <mergeCell ref="A62:C62"/>
    <mergeCell ref="A71:C71"/>
    <mergeCell ref="A84:C84"/>
    <mergeCell ref="A1:I1"/>
    <mergeCell ref="A3:I3"/>
    <mergeCell ref="A5:C5"/>
    <mergeCell ref="A7:C7"/>
    <mergeCell ref="A8:C8"/>
    <mergeCell ref="A6:C6"/>
    <mergeCell ref="A9:C9"/>
    <mergeCell ref="A15:C15"/>
    <mergeCell ref="A16:C16"/>
    <mergeCell ref="A57:C57"/>
    <mergeCell ref="A26:C26"/>
    <mergeCell ref="A45:C45"/>
    <mergeCell ref="A12:C12"/>
    <mergeCell ref="A19:C19"/>
    <mergeCell ref="A20:C20"/>
    <mergeCell ref="A35:C35"/>
    <mergeCell ref="A55:C55"/>
    <mergeCell ref="A56:C56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Račun prihoda i rashoda</vt:lpstr>
      <vt:lpstr>SAŽETAK</vt:lpstr>
      <vt:lpstr>Prihodi i rashodi po izvorima</vt:lpstr>
      <vt:lpstr>Rashodi prema funkcijskoj kl</vt:lpstr>
      <vt:lpstr>Račun financiranja</vt:lpstr>
      <vt:lpstr>Račun financiranja po izvorima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Zadarski otoci</cp:lastModifiedBy>
  <cp:lastPrinted>2023-10-23T09:41:28Z</cp:lastPrinted>
  <dcterms:created xsi:type="dcterms:W3CDTF">2022-08-12T12:51:27Z</dcterms:created>
  <dcterms:modified xsi:type="dcterms:W3CDTF">2023-10-23T10:32:57Z</dcterms:modified>
</cp:coreProperties>
</file>